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codeName="ThisWorkbook" autoCompressPictures="0"/>
  <bookViews>
    <workbookView xWindow="675" yWindow="465" windowWidth="11355" windowHeight="7035" tabRatio="903" activeTab="1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/>
  <c r="M6"/>
  <c r="H6"/>
  <c r="R7"/>
  <c r="M7"/>
  <c r="H7"/>
  <c r="T7" s="1"/>
  <c r="W7"/>
  <c r="R8"/>
  <c r="M8"/>
  <c r="H8"/>
  <c r="W8"/>
  <c r="R9"/>
  <c r="M9"/>
  <c r="H9"/>
  <c r="W9"/>
  <c r="R10"/>
  <c r="M10"/>
  <c r="H10"/>
  <c r="W10"/>
  <c r="R11"/>
  <c r="M11"/>
  <c r="H11"/>
  <c r="W11"/>
  <c r="R12"/>
  <c r="M12"/>
  <c r="H12"/>
  <c r="W12"/>
  <c r="R13"/>
  <c r="M13"/>
  <c r="H13"/>
  <c r="W13"/>
  <c r="R14"/>
  <c r="M14"/>
  <c r="H14"/>
  <c r="W14"/>
  <c r="R15"/>
  <c r="M15"/>
  <c r="H15"/>
  <c r="W15"/>
  <c r="R16"/>
  <c r="M16"/>
  <c r="H16"/>
  <c r="W16"/>
  <c r="R17"/>
  <c r="M17"/>
  <c r="H17"/>
  <c r="W17"/>
  <c r="R18"/>
  <c r="M18"/>
  <c r="H18"/>
  <c r="W18"/>
  <c r="R19"/>
  <c r="M19"/>
  <c r="H19"/>
  <c r="W19"/>
  <c r="R20"/>
  <c r="M20"/>
  <c r="H20"/>
  <c r="W20"/>
  <c r="R21"/>
  <c r="M21"/>
  <c r="H21"/>
  <c r="W21"/>
  <c r="R22"/>
  <c r="M22"/>
  <c r="H22"/>
  <c r="W22"/>
  <c r="R23"/>
  <c r="M23"/>
  <c r="H23"/>
  <c r="W23"/>
  <c r="R24"/>
  <c r="M24"/>
  <c r="H24"/>
  <c r="W24"/>
  <c r="R25"/>
  <c r="M25"/>
  <c r="H25"/>
  <c r="W25"/>
  <c r="R26"/>
  <c r="M26"/>
  <c r="H26"/>
  <c r="W26"/>
  <c r="R27"/>
  <c r="M27"/>
  <c r="H27"/>
  <c r="W27"/>
  <c r="R28"/>
  <c r="M28"/>
  <c r="H28"/>
  <c r="W28"/>
  <c r="R29"/>
  <c r="M29"/>
  <c r="H29"/>
  <c r="W29"/>
  <c r="R30"/>
  <c r="M30"/>
  <c r="H30"/>
  <c r="W30"/>
  <c r="R31"/>
  <c r="M31"/>
  <c r="H31"/>
  <c r="W31"/>
  <c r="R32"/>
  <c r="M32"/>
  <c r="H32"/>
  <c r="W32"/>
  <c r="R33"/>
  <c r="M33"/>
  <c r="H33"/>
  <c r="W33"/>
  <c r="R34"/>
  <c r="M34"/>
  <c r="H34"/>
  <c r="W34"/>
  <c r="R35"/>
  <c r="M35"/>
  <c r="H35"/>
  <c r="W35"/>
  <c r="R36"/>
  <c r="M36"/>
  <c r="H36"/>
  <c r="W36"/>
  <c r="R37"/>
  <c r="M37"/>
  <c r="H37"/>
  <c r="W37"/>
  <c r="R38"/>
  <c r="M38"/>
  <c r="H38"/>
  <c r="W38"/>
  <c r="R39"/>
  <c r="M39"/>
  <c r="H39"/>
  <c r="W39"/>
  <c r="R40"/>
  <c r="M40"/>
  <c r="H40"/>
  <c r="W40"/>
  <c r="R41"/>
  <c r="M41"/>
  <c r="H41"/>
  <c r="W41"/>
  <c r="R42"/>
  <c r="M42"/>
  <c r="H42"/>
  <c r="W42"/>
  <c r="R43"/>
  <c r="M43"/>
  <c r="H43"/>
  <c r="W43"/>
  <c r="R44"/>
  <c r="M44"/>
  <c r="H44"/>
  <c r="W44"/>
  <c r="R5"/>
  <c r="M5"/>
  <c r="H5"/>
  <c r="A1"/>
  <c r="A9" i="37"/>
  <c r="A16" i="21"/>
  <c r="T6" i="39"/>
  <c r="K8" i="38"/>
  <c r="K9"/>
  <c r="K10"/>
  <c r="K11"/>
  <c r="K12"/>
  <c r="L8"/>
  <c r="A9" i="21"/>
  <c r="A17"/>
  <c r="K18" i="38"/>
  <c r="K19"/>
  <c r="K20"/>
  <c r="K21"/>
  <c r="K22"/>
  <c r="L18"/>
  <c r="A60"/>
  <c r="A61"/>
  <c r="A62"/>
  <c r="A63"/>
  <c r="A64"/>
  <c r="B60"/>
  <c r="J60"/>
  <c r="J61"/>
  <c r="J62"/>
  <c r="J63"/>
  <c r="J64"/>
  <c r="H60"/>
  <c r="A71"/>
  <c r="A72"/>
  <c r="A73"/>
  <c r="A74"/>
  <c r="A75"/>
  <c r="A76"/>
  <c r="A77"/>
  <c r="B71"/>
  <c r="J71"/>
  <c r="J72"/>
  <c r="J73"/>
  <c r="J74"/>
  <c r="J75"/>
  <c r="J76"/>
  <c r="J77"/>
  <c r="H71"/>
  <c r="F84"/>
  <c r="F85"/>
  <c r="F86"/>
  <c r="F87"/>
  <c r="F88"/>
  <c r="F89"/>
  <c r="F90"/>
  <c r="G84"/>
  <c r="U5" i="39"/>
  <c r="U6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L16" i="37"/>
  <c r="J16" s="1"/>
  <c r="J18" i="38"/>
  <c r="J19"/>
  <c r="J20"/>
  <c r="J21"/>
  <c r="J22"/>
  <c r="H18"/>
  <c r="A19"/>
  <c r="A20"/>
  <c r="A18"/>
  <c r="A21"/>
  <c r="A22"/>
  <c r="B18"/>
  <c r="A12" i="21"/>
  <c r="A13"/>
  <c r="L17" i="37"/>
  <c r="M17" s="1"/>
  <c r="T18" i="38"/>
  <c r="T19"/>
  <c r="T20"/>
  <c r="T21"/>
  <c r="T22"/>
  <c r="R18"/>
  <c r="A8" i="21"/>
  <c r="L18" i="37"/>
  <c r="J18" s="1"/>
  <c r="A29" i="38"/>
  <c r="A30"/>
  <c r="A31"/>
  <c r="A32"/>
  <c r="A33"/>
  <c r="B29"/>
  <c r="J29"/>
  <c r="J30"/>
  <c r="J31"/>
  <c r="J32"/>
  <c r="J33"/>
  <c r="H29"/>
  <c r="A7" i="21"/>
  <c r="A18"/>
  <c r="L19" i="37"/>
  <c r="J19" s="1"/>
  <c r="K29" i="38"/>
  <c r="K30"/>
  <c r="K31"/>
  <c r="K32"/>
  <c r="K33"/>
  <c r="L29"/>
  <c r="A14" i="21"/>
  <c r="L20" i="37"/>
  <c r="J20" s="1"/>
  <c r="J40" i="38"/>
  <c r="J41"/>
  <c r="J42"/>
  <c r="J43"/>
  <c r="J44"/>
  <c r="H40"/>
  <c r="A41"/>
  <c r="A42"/>
  <c r="A40"/>
  <c r="A43"/>
  <c r="A44"/>
  <c r="B40"/>
  <c r="A15" i="21"/>
  <c r="L21" i="37"/>
  <c r="M21" s="1"/>
  <c r="T40" i="38"/>
  <c r="T41"/>
  <c r="T42"/>
  <c r="T43"/>
  <c r="T44"/>
  <c r="R40"/>
  <c r="A6" i="21"/>
  <c r="A19"/>
  <c r="K42" i="38"/>
  <c r="K41"/>
  <c r="L40"/>
  <c r="L22" i="37"/>
  <c r="J22" s="1"/>
  <c r="A8" i="38"/>
  <c r="B8" s="1"/>
  <c r="A9"/>
  <c r="A10"/>
  <c r="A11"/>
  <c r="A12"/>
  <c r="A20" i="21"/>
  <c r="T60" i="38"/>
  <c r="T61"/>
  <c r="T62"/>
  <c r="T63"/>
  <c r="T64"/>
  <c r="R60"/>
  <c r="K61"/>
  <c r="K62"/>
  <c r="K60"/>
  <c r="K63"/>
  <c r="K64"/>
  <c r="L60"/>
  <c r="K40"/>
  <c r="K43"/>
  <c r="K44"/>
  <c r="A11" i="21"/>
  <c r="L14" i="37"/>
  <c r="J14" s="1"/>
  <c r="A10" i="21"/>
  <c r="K50" i="38"/>
  <c r="K51"/>
  <c r="K52"/>
  <c r="K53"/>
  <c r="K54"/>
  <c r="L50"/>
  <c r="L12" i="37"/>
  <c r="J12" s="1"/>
  <c r="A50" i="38"/>
  <c r="A51"/>
  <c r="A52"/>
  <c r="A53"/>
  <c r="A54"/>
  <c r="L13" i="37"/>
  <c r="J13" s="1"/>
  <c r="A11"/>
  <c r="T50" i="38"/>
  <c r="T51"/>
  <c r="T52"/>
  <c r="T53"/>
  <c r="T54"/>
  <c r="R50"/>
  <c r="T8"/>
  <c r="T9"/>
  <c r="T10"/>
  <c r="T11"/>
  <c r="T12"/>
  <c r="R8"/>
  <c r="J8"/>
  <c r="J9"/>
  <c r="J10"/>
  <c r="J11"/>
  <c r="J12"/>
  <c r="H8"/>
  <c r="A12" i="37"/>
  <c r="A13"/>
  <c r="A14"/>
  <c r="M13"/>
  <c r="A15"/>
  <c r="A16"/>
  <c r="K20"/>
  <c r="K16"/>
  <c r="A17"/>
  <c r="A18"/>
  <c r="A19"/>
  <c r="A20"/>
  <c r="A21"/>
  <c r="A22"/>
  <c r="M18"/>
  <c r="M19"/>
  <c r="A24"/>
  <c r="A22" i="21"/>
  <c r="A25" i="37"/>
  <c r="A23" i="21"/>
  <c r="A26" i="37"/>
  <c r="A24" i="21"/>
  <c r="A27" i="37"/>
  <c r="F27" s="1"/>
  <c r="A25" i="21"/>
  <c r="A28" i="37"/>
  <c r="F28" s="1"/>
  <c r="A26" i="21"/>
  <c r="A29" i="37"/>
  <c r="F29" s="1"/>
  <c r="A27" i="21"/>
  <c r="A30" i="37"/>
  <c r="F30" s="1"/>
  <c r="A28" i="21"/>
  <c r="A31" i="37"/>
  <c r="F31" s="1"/>
  <c r="A29" i="21"/>
  <c r="A32" i="37"/>
  <c r="A30" i="21"/>
  <c r="F32" i="37"/>
  <c r="A33"/>
  <c r="F33" s="1"/>
  <c r="A31" i="21"/>
  <c r="A34" i="37"/>
  <c r="F34" s="1"/>
  <c r="A32" i="21"/>
  <c r="A35" i="37"/>
  <c r="F35" s="1"/>
  <c r="A33" i="21"/>
  <c r="A36" i="37"/>
  <c r="F36" s="1"/>
  <c r="A34" i="21"/>
  <c r="A37" i="37"/>
  <c r="F37" s="1"/>
  <c r="A35" i="21"/>
  <c r="A38" i="37"/>
  <c r="F38" s="1"/>
  <c r="A36" i="21"/>
  <c r="A39" i="37"/>
  <c r="D39" s="1"/>
  <c r="A37" i="21"/>
  <c r="A40" i="37"/>
  <c r="F40" s="1"/>
  <c r="A38" i="21"/>
  <c r="A41" i="37"/>
  <c r="F41" s="1"/>
  <c r="A39" i="21"/>
  <c r="A42" i="37"/>
  <c r="F42" s="1"/>
  <c r="A40" i="21"/>
  <c r="A43" i="37"/>
  <c r="F43" s="1"/>
  <c r="A41" i="21"/>
  <c r="A44" i="37"/>
  <c r="F44" s="1"/>
  <c r="A42" i="21"/>
  <c r="A45" i="37"/>
  <c r="F45" s="1"/>
  <c r="A43" i="21"/>
  <c r="A46" i="37"/>
  <c r="F46" s="1"/>
  <c r="A44" i="21"/>
  <c r="E31" i="37"/>
  <c r="E32"/>
  <c r="E41"/>
  <c r="E43"/>
  <c r="D32"/>
  <c r="D40"/>
  <c r="B27"/>
  <c r="B32"/>
  <c r="B38"/>
  <c r="A23"/>
  <c r="A21" i="21"/>
  <c r="A8" i="37"/>
  <c r="K71" i="38"/>
  <c r="K72"/>
  <c r="K73"/>
  <c r="K74"/>
  <c r="K75"/>
  <c r="K76"/>
  <c r="K77"/>
  <c r="L71"/>
  <c r="T71"/>
  <c r="T72"/>
  <c r="T73"/>
  <c r="T74"/>
  <c r="T75"/>
  <c r="T76"/>
  <c r="T77"/>
  <c r="R71"/>
  <c r="F98"/>
  <c r="F99"/>
  <c r="F100"/>
  <c r="F101"/>
  <c r="F102"/>
  <c r="F103"/>
  <c r="F104"/>
  <c r="O98"/>
  <c r="O99"/>
  <c r="O100"/>
  <c r="O101"/>
  <c r="O102"/>
  <c r="O103"/>
  <c r="O104"/>
  <c r="J50"/>
  <c r="J51"/>
  <c r="J52"/>
  <c r="J53"/>
  <c r="J54"/>
  <c r="A10" i="37"/>
  <c r="A4"/>
  <c r="A1"/>
  <c r="Q12" i="22"/>
  <c r="L37" i="38" s="1"/>
  <c r="S18" i="22"/>
  <c r="L18"/>
  <c r="B37" i="38" s="1"/>
  <c r="N8" i="22"/>
  <c r="A2" i="21"/>
  <c r="B1" i="22"/>
  <c r="G4"/>
  <c r="G10"/>
  <c r="B16"/>
  <c r="G16"/>
  <c r="B22"/>
  <c r="G22"/>
  <c r="A1" i="38"/>
  <c r="T29"/>
  <c r="T30"/>
  <c r="T31"/>
  <c r="T32"/>
  <c r="T33"/>
  <c r="R29"/>
  <c r="O84"/>
  <c r="O85"/>
  <c r="O86"/>
  <c r="O87"/>
  <c r="O88"/>
  <c r="O89"/>
  <c r="O90"/>
  <c r="M84"/>
  <c r="D41" i="37" l="1"/>
  <c r="E45"/>
  <c r="B43"/>
  <c r="D43"/>
  <c r="D29"/>
  <c r="E35"/>
  <c r="M98" i="38"/>
  <c r="G98"/>
  <c r="H50"/>
  <c r="B50"/>
  <c r="L11" i="37" s="1"/>
  <c r="K11" s="1"/>
  <c r="B40"/>
  <c r="B31"/>
  <c r="D31"/>
  <c r="E27"/>
  <c r="B34"/>
  <c r="D45"/>
  <c r="D33"/>
  <c r="D27"/>
  <c r="E40"/>
  <c r="E29"/>
  <c r="W6" i="39"/>
  <c r="B16" s="1"/>
  <c r="M16" i="37"/>
  <c r="T5" i="39"/>
  <c r="W5"/>
  <c r="K13" i="37"/>
  <c r="D37"/>
  <c r="E44"/>
  <c r="E39"/>
  <c r="F39"/>
  <c r="M22"/>
  <c r="K18"/>
  <c r="B46"/>
  <c r="B39"/>
  <c r="E33"/>
  <c r="E28"/>
  <c r="K22"/>
  <c r="B42"/>
  <c r="B35"/>
  <c r="B30"/>
  <c r="D35"/>
  <c r="E37"/>
  <c r="B44"/>
  <c r="D44"/>
  <c r="D28"/>
  <c r="K19"/>
  <c r="B36"/>
  <c r="D36"/>
  <c r="M20"/>
  <c r="K17"/>
  <c r="J17"/>
  <c r="B28"/>
  <c r="E36"/>
  <c r="E11"/>
  <c r="D11" s="1"/>
  <c r="B45"/>
  <c r="B41"/>
  <c r="B37"/>
  <c r="B33"/>
  <c r="B29"/>
  <c r="D46"/>
  <c r="D42"/>
  <c r="D38"/>
  <c r="D34"/>
  <c r="D30"/>
  <c r="E46"/>
  <c r="E42"/>
  <c r="E38"/>
  <c r="E34"/>
  <c r="E30"/>
  <c r="K21"/>
  <c r="M12"/>
  <c r="K12"/>
  <c r="J21"/>
  <c r="E21" s="1"/>
  <c r="M14"/>
  <c r="K14"/>
  <c r="M25" i="22"/>
  <c r="O25" s="1"/>
  <c r="R7"/>
  <c r="T7" s="1"/>
  <c r="F23" i="37"/>
  <c r="E22"/>
  <c r="F14"/>
  <c r="E12"/>
  <c r="D12" s="1"/>
  <c r="J11" l="1"/>
  <c r="E14" s="1"/>
  <c r="D14" s="1"/>
  <c r="M11"/>
  <c r="B38" i="39"/>
  <c r="B23"/>
  <c r="B6"/>
  <c r="B31"/>
  <c r="B11"/>
  <c r="B43"/>
  <c r="B7"/>
  <c r="B12"/>
  <c r="B17"/>
  <c r="B25"/>
  <c r="B33"/>
  <c r="B44"/>
  <c r="B9"/>
  <c r="B15"/>
  <c r="B21"/>
  <c r="B28"/>
  <c r="B37"/>
  <c r="B8"/>
  <c r="B13"/>
  <c r="B20"/>
  <c r="B27"/>
  <c r="B36"/>
  <c r="B22"/>
  <c r="B32"/>
  <c r="B39"/>
  <c r="B10"/>
  <c r="B5"/>
  <c r="B30"/>
  <c r="B14"/>
  <c r="B41"/>
  <c r="B42"/>
  <c r="B34"/>
  <c r="B19"/>
  <c r="B24"/>
  <c r="B29"/>
  <c r="B35"/>
  <c r="B40"/>
  <c r="B26"/>
  <c r="B18"/>
  <c r="E19" i="37"/>
  <c r="E18"/>
  <c r="B18" s="1"/>
  <c r="B14"/>
  <c r="E16"/>
  <c r="D16" s="1"/>
  <c r="E15"/>
  <c r="E13"/>
  <c r="E20"/>
  <c r="F20" s="1"/>
  <c r="E17"/>
  <c r="F21"/>
  <c r="D21"/>
  <c r="B21"/>
  <c r="B12"/>
  <c r="F12"/>
  <c r="F16"/>
  <c r="B19"/>
  <c r="B11"/>
  <c r="F11"/>
  <c r="F13"/>
  <c r="M18" i="22"/>
  <c r="O18" s="1"/>
  <c r="H12"/>
  <c r="J12" s="1"/>
  <c r="M6"/>
  <c r="O6" s="1"/>
  <c r="H14"/>
  <c r="J14" s="1"/>
  <c r="C26"/>
  <c r="E26" s="1"/>
  <c r="R18"/>
  <c r="T18" s="1"/>
  <c r="M12"/>
  <c r="O12" s="1"/>
  <c r="H18"/>
  <c r="J18" s="1"/>
  <c r="H24"/>
  <c r="J24" s="1"/>
  <c r="C20"/>
  <c r="E20" s="1"/>
  <c r="H13"/>
  <c r="J13" s="1"/>
  <c r="H25"/>
  <c r="J25" s="1"/>
  <c r="C19"/>
  <c r="E19" s="1"/>
  <c r="R8"/>
  <c r="T8" s="1"/>
  <c r="R14"/>
  <c r="T14" s="1"/>
  <c r="M20"/>
  <c r="O20" s="1"/>
  <c r="B20" i="37"/>
  <c r="F22"/>
  <c r="D22"/>
  <c r="B22"/>
  <c r="H8" i="22"/>
  <c r="J8" s="1"/>
  <c r="R20"/>
  <c r="T20" s="1"/>
  <c r="B16" i="37"/>
  <c r="D20"/>
  <c r="D18"/>
  <c r="R12" i="22"/>
  <c r="T12" s="1"/>
  <c r="M26"/>
  <c r="O26" s="1"/>
  <c r="H7"/>
  <c r="J7" s="1"/>
  <c r="C25"/>
  <c r="E25" s="1"/>
  <c r="R26"/>
  <c r="T26" s="1"/>
  <c r="M8"/>
  <c r="O8" s="1"/>
  <c r="R13"/>
  <c r="T13" s="1"/>
  <c r="R25"/>
  <c r="T25" s="1"/>
  <c r="M19"/>
  <c r="O19" s="1"/>
  <c r="M7"/>
  <c r="O7" s="1"/>
  <c r="B15" i="37"/>
  <c r="D15"/>
  <c r="F15"/>
  <c r="H19" i="22"/>
  <c r="J19" s="1"/>
  <c r="D17" i="37"/>
  <c r="B17"/>
  <c r="F17"/>
  <c r="M14" i="22"/>
  <c r="O14" s="1"/>
  <c r="H26"/>
  <c r="J26" s="1"/>
  <c r="M13"/>
  <c r="O13" s="1"/>
  <c r="R19"/>
  <c r="T19" s="1"/>
  <c r="R24"/>
  <c r="T24" s="1"/>
  <c r="C24"/>
  <c r="E24" s="1"/>
  <c r="R6"/>
  <c r="T6" s="1"/>
  <c r="M24"/>
  <c r="O24" s="1"/>
  <c r="H6"/>
  <c r="J6" s="1"/>
  <c r="H20"/>
  <c r="J20" s="1"/>
  <c r="C18"/>
  <c r="E18" s="1"/>
  <c r="K12" i="21" l="1"/>
  <c r="I7" i="22" s="1"/>
  <c r="N42" i="21"/>
  <c r="I37"/>
  <c r="T19"/>
  <c r="D26"/>
  <c r="N36"/>
  <c r="I25"/>
  <c r="J20"/>
  <c r="L20" s="1"/>
  <c r="R22"/>
  <c r="I41"/>
  <c r="M21"/>
  <c r="I39"/>
  <c r="N38"/>
  <c r="N32"/>
  <c r="B11"/>
  <c r="H10" i="22" s="1"/>
  <c r="L25" i="38" s="1"/>
  <c r="D38" i="21"/>
  <c r="D19"/>
  <c r="D42"/>
  <c r="N34"/>
  <c r="P17"/>
  <c r="S26" i="22" s="1"/>
  <c r="N28" i="21"/>
  <c r="D36"/>
  <c r="F18"/>
  <c r="N14"/>
  <c r="L14" i="22" s="1"/>
  <c r="Q28" i="38" s="1"/>
  <c r="N40" i="21"/>
  <c r="I29"/>
  <c r="J5"/>
  <c r="C7" i="22" s="1"/>
  <c r="C5" i="21"/>
  <c r="R5"/>
  <c r="H5"/>
  <c r="I5"/>
  <c r="B7" i="22" s="1"/>
  <c r="B6" i="38" s="1"/>
  <c r="F5" i="21"/>
  <c r="D6" i="22" s="1"/>
  <c r="E5" i="21"/>
  <c r="O5"/>
  <c r="M5"/>
  <c r="B5"/>
  <c r="C4" i="22" s="1"/>
  <c r="B4" i="38" s="1"/>
  <c r="L15" i="37" s="1"/>
  <c r="T5" i="21"/>
  <c r="K5"/>
  <c r="N5"/>
  <c r="B8" i="22" s="1"/>
  <c r="B7" i="38" s="1"/>
  <c r="D5" i="21"/>
  <c r="B6" i="22" s="1"/>
  <c r="B5" i="38" s="1"/>
  <c r="P5" i="21"/>
  <c r="D8" i="22" s="1"/>
  <c r="K11" i="21"/>
  <c r="I13" i="22" s="1"/>
  <c r="N24" i="21"/>
  <c r="D32"/>
  <c r="P33"/>
  <c r="O36"/>
  <c r="Q36" s="1"/>
  <c r="K38"/>
  <c r="O23"/>
  <c r="Q23" s="1"/>
  <c r="B13"/>
  <c r="M4" i="22" s="1"/>
  <c r="B14" i="38" s="1"/>
  <c r="B19" i="21"/>
  <c r="R10" i="22" s="1"/>
  <c r="L36" i="38" s="1"/>
  <c r="K25" i="21"/>
  <c r="F29"/>
  <c r="E31"/>
  <c r="G31" s="1"/>
  <c r="J34"/>
  <c r="L34" s="1"/>
  <c r="O37"/>
  <c r="Q37" s="1"/>
  <c r="O39"/>
  <c r="Q39" s="1"/>
  <c r="O42"/>
  <c r="Q42" s="1"/>
  <c r="K44"/>
  <c r="H6"/>
  <c r="J7"/>
  <c r="L7" s="1"/>
  <c r="H8"/>
  <c r="J9"/>
  <c r="L9" s="1"/>
  <c r="H10"/>
  <c r="J11"/>
  <c r="L11" s="1"/>
  <c r="E23"/>
  <c r="G23" s="1"/>
  <c r="P30"/>
  <c r="E33"/>
  <c r="G33" s="1"/>
  <c r="P39"/>
  <c r="P42"/>
  <c r="C23"/>
  <c r="D25" i="37" s="1"/>
  <c r="C31" i="21"/>
  <c r="C39"/>
  <c r="B24"/>
  <c r="B26" i="37" s="1"/>
  <c r="B32" i="21"/>
  <c r="B40"/>
  <c r="O22"/>
  <c r="Q22" s="1"/>
  <c r="O27"/>
  <c r="Q27" s="1"/>
  <c r="E35"/>
  <c r="G35" s="1"/>
  <c r="E41"/>
  <c r="G41" s="1"/>
  <c r="C22"/>
  <c r="D24" i="37" s="1"/>
  <c r="B25" i="21"/>
  <c r="F6"/>
  <c r="D12" i="22" s="1"/>
  <c r="O7" i="21"/>
  <c r="Q7" s="1"/>
  <c r="E9"/>
  <c r="G9" s="1"/>
  <c r="I10"/>
  <c r="G19" i="22" s="1"/>
  <c r="G38" i="38" s="1"/>
  <c r="P12" i="21"/>
  <c r="I8" i="22" s="1"/>
  <c r="N13" i="21"/>
  <c r="L8" i="22" s="1"/>
  <c r="B17" i="38" s="1"/>
  <c r="P14" i="21"/>
  <c r="N14" i="22" s="1"/>
  <c r="N15" i="21"/>
  <c r="L20" i="22" s="1"/>
  <c r="B39" i="38" s="1"/>
  <c r="P16" i="21"/>
  <c r="N26" i="22" s="1"/>
  <c r="N17" i="21"/>
  <c r="Q26" i="22" s="1"/>
  <c r="L17" i="38" s="1"/>
  <c r="P18" i="21"/>
  <c r="S20" i="22" s="1"/>
  <c r="N19" i="21"/>
  <c r="Q14" i="22" s="1"/>
  <c r="L39" i="38" s="1"/>
  <c r="P20" i="21"/>
  <c r="S8" i="22" s="1"/>
  <c r="M22" i="21"/>
  <c r="F24"/>
  <c r="J30"/>
  <c r="L30" s="1"/>
  <c r="E36"/>
  <c r="G36" s="1"/>
  <c r="O44"/>
  <c r="Q44" s="1"/>
  <c r="B39"/>
  <c r="M6"/>
  <c r="P7"/>
  <c r="D20" i="22" s="1"/>
  <c r="E10" i="21"/>
  <c r="G10" s="1"/>
  <c r="H11"/>
  <c r="M12"/>
  <c r="E14"/>
  <c r="G14" s="1"/>
  <c r="K15"/>
  <c r="N19" i="22" s="1"/>
  <c r="M16" i="21"/>
  <c r="E18"/>
  <c r="G18" s="1"/>
  <c r="K19"/>
  <c r="S13" i="22" s="1"/>
  <c r="M20" i="21"/>
  <c r="I23"/>
  <c r="T25"/>
  <c r="T29"/>
  <c r="T33"/>
  <c r="T37"/>
  <c r="T41"/>
  <c r="J23"/>
  <c r="L23" s="1"/>
  <c r="P28"/>
  <c r="P34"/>
  <c r="P40"/>
  <c r="C24"/>
  <c r="D26" i="37" s="1"/>
  <c r="B29" i="21"/>
  <c r="I6"/>
  <c r="B13" i="22" s="1"/>
  <c r="Q38" i="38" s="1"/>
  <c r="O8" i="21"/>
  <c r="Q8" s="1"/>
  <c r="F10"/>
  <c r="I18" i="22" s="1"/>
  <c r="O11" i="21"/>
  <c r="Q11" s="1"/>
  <c r="N12"/>
  <c r="G8" i="22" s="1"/>
  <c r="G17" i="38" s="1"/>
  <c r="M44" i="21"/>
  <c r="R41"/>
  <c r="H39"/>
  <c r="M36"/>
  <c r="R33"/>
  <c r="H31"/>
  <c r="M28"/>
  <c r="R25"/>
  <c r="I22"/>
  <c r="K18"/>
  <c r="S19" i="22" s="1"/>
  <c r="O16" i="21"/>
  <c r="Q16" s="1"/>
  <c r="M13"/>
  <c r="M7"/>
  <c r="F42"/>
  <c r="O26"/>
  <c r="Q26" s="1"/>
  <c r="D43"/>
  <c r="I40"/>
  <c r="N37"/>
  <c r="D35"/>
  <c r="I32"/>
  <c r="N29"/>
  <c r="D27"/>
  <c r="I24"/>
  <c r="F20"/>
  <c r="S6" i="22" s="1"/>
  <c r="J18" i="21"/>
  <c r="L18" s="1"/>
  <c r="F16"/>
  <c r="N24" i="22" s="1"/>
  <c r="J14" i="21"/>
  <c r="L14" s="1"/>
  <c r="O9"/>
  <c r="Q9" s="1"/>
  <c r="B43"/>
  <c r="H44"/>
  <c r="M41"/>
  <c r="R38"/>
  <c r="H36"/>
  <c r="M33"/>
  <c r="R30"/>
  <c r="H28"/>
  <c r="M25"/>
  <c r="N21"/>
  <c r="E19"/>
  <c r="G19" s="1"/>
  <c r="C16"/>
  <c r="I13"/>
  <c r="L7" i="22" s="1"/>
  <c r="B16" i="38" s="1"/>
  <c r="I9" i="21"/>
  <c r="G25" i="22" s="1"/>
  <c r="L6" i="38" s="1"/>
  <c r="B35" i="21"/>
  <c r="K37"/>
  <c r="F31"/>
  <c r="F27"/>
  <c r="F23"/>
  <c r="B9"/>
  <c r="H22" i="22" s="1"/>
  <c r="L4" i="38" s="1"/>
  <c r="K30" i="21"/>
  <c r="K22"/>
  <c r="I27"/>
  <c r="J33"/>
  <c r="L33" s="1"/>
  <c r="F35"/>
  <c r="E38"/>
  <c r="G38" s="1"/>
  <c r="F22"/>
  <c r="B12"/>
  <c r="H4" i="22" s="1"/>
  <c r="G14" i="38" s="1"/>
  <c r="B6" i="21"/>
  <c r="C10" i="22" s="1"/>
  <c r="Q36" i="38" s="1"/>
  <c r="K24" i="21"/>
  <c r="J28"/>
  <c r="L28" s="1"/>
  <c r="O30"/>
  <c r="Q30" s="1"/>
  <c r="K33"/>
  <c r="F37"/>
  <c r="E39"/>
  <c r="G39" s="1"/>
  <c r="F41"/>
  <c r="E44"/>
  <c r="G44" s="1"/>
  <c r="D6"/>
  <c r="B12" i="22" s="1"/>
  <c r="Q37" i="38" s="1"/>
  <c r="F7" i="21"/>
  <c r="D18" i="22" s="1"/>
  <c r="D8" i="21"/>
  <c r="B24" i="22" s="1"/>
  <c r="Q15" i="38" s="1"/>
  <c r="F9" i="21"/>
  <c r="I24" i="22" s="1"/>
  <c r="D10" i="21"/>
  <c r="G18" i="22" s="1"/>
  <c r="G37" i="38" s="1"/>
  <c r="F11" i="21"/>
  <c r="I12" i="22" s="1"/>
  <c r="J22" i="21"/>
  <c r="L22" s="1"/>
  <c r="K28"/>
  <c r="P32"/>
  <c r="P38"/>
  <c r="J42"/>
  <c r="L42" s="1"/>
  <c r="F44"/>
  <c r="C29"/>
  <c r="C37"/>
  <c r="B22"/>
  <c r="B24" i="37" s="1"/>
  <c r="B30" i="21"/>
  <c r="B38"/>
  <c r="T21"/>
  <c r="P26"/>
  <c r="O33"/>
  <c r="Q33" s="1"/>
  <c r="J40"/>
  <c r="L40" s="1"/>
  <c r="J44"/>
  <c r="L44" s="1"/>
  <c r="C42"/>
  <c r="K21"/>
  <c r="I7"/>
  <c r="B19" i="22" s="1"/>
  <c r="B27" i="38" s="1"/>
  <c r="R8" i="21"/>
  <c r="C10"/>
  <c r="H12"/>
  <c r="J13"/>
  <c r="L13" s="1"/>
  <c r="H14"/>
  <c r="J15"/>
  <c r="L15" s="1"/>
  <c r="H16"/>
  <c r="J17"/>
  <c r="L17" s="1"/>
  <c r="H18"/>
  <c r="J19"/>
  <c r="L19" s="1"/>
  <c r="H20"/>
  <c r="R21"/>
  <c r="P22"/>
  <c r="K29"/>
  <c r="O34"/>
  <c r="Q34" s="1"/>
  <c r="F43"/>
  <c r="B31"/>
  <c r="C21"/>
  <c r="D23" i="37" s="1"/>
  <c r="K7" i="21"/>
  <c r="D19" i="22" s="1"/>
  <c r="N8" i="21"/>
  <c r="B26" i="22" s="1"/>
  <c r="Q17" i="38" s="1"/>
  <c r="C11" i="21"/>
  <c r="I12"/>
  <c r="G7" i="22" s="1"/>
  <c r="G16" i="38" s="1"/>
  <c r="O13" i="21"/>
  <c r="Q13" s="1"/>
  <c r="C15"/>
  <c r="I16"/>
  <c r="L25" i="22" s="1"/>
  <c r="Q6" i="38" s="1"/>
  <c r="O17" i="21"/>
  <c r="Q17" s="1"/>
  <c r="C19"/>
  <c r="I20"/>
  <c r="Q7" i="22" s="1"/>
  <c r="G6" i="38" s="1"/>
  <c r="N22" i="21"/>
  <c r="T24"/>
  <c r="F26" i="37" s="1"/>
  <c r="T28" i="21"/>
  <c r="T32"/>
  <c r="T36"/>
  <c r="T40"/>
  <c r="T44"/>
  <c r="E27"/>
  <c r="G27" s="1"/>
  <c r="F33"/>
  <c r="E37"/>
  <c r="G37" s="1"/>
  <c r="P44"/>
  <c r="B23"/>
  <c r="B25" i="37" s="1"/>
  <c r="C6" i="21"/>
  <c r="J8"/>
  <c r="L8" s="1"/>
  <c r="M9"/>
  <c r="I11"/>
  <c r="G13" i="22" s="1"/>
  <c r="L27" i="38" s="1"/>
  <c r="J12" i="21"/>
  <c r="L12" s="1"/>
  <c r="M42"/>
  <c r="R39"/>
  <c r="H37"/>
  <c r="M34"/>
  <c r="R31"/>
  <c r="H29"/>
  <c r="M26"/>
  <c r="N23"/>
  <c r="I19"/>
  <c r="Q13" i="22" s="1"/>
  <c r="L38" i="38" s="1"/>
  <c r="E17" i="21"/>
  <c r="G17" s="1"/>
  <c r="C14"/>
  <c r="T9"/>
  <c r="C44"/>
  <c r="E28"/>
  <c r="G28" s="1"/>
  <c r="N43"/>
  <c r="D41"/>
  <c r="I38"/>
  <c r="N35"/>
  <c r="D33"/>
  <c r="I30"/>
  <c r="N27"/>
  <c r="D25"/>
  <c r="N20"/>
  <c r="Q8" i="22" s="1"/>
  <c r="G7" i="38" s="1"/>
  <c r="R18" i="21"/>
  <c r="N16"/>
  <c r="L26" i="22" s="1"/>
  <c r="Q7" i="38" s="1"/>
  <c r="R14" i="21"/>
  <c r="R10"/>
  <c r="E6"/>
  <c r="R44"/>
  <c r="H42"/>
  <c r="M39"/>
  <c r="R36"/>
  <c r="H34"/>
  <c r="M31"/>
  <c r="R28"/>
  <c r="H26"/>
  <c r="D23"/>
  <c r="M19"/>
  <c r="K16"/>
  <c r="N25" i="22" s="1"/>
  <c r="O14" i="21"/>
  <c r="Q14" s="1"/>
  <c r="M10"/>
  <c r="J39"/>
  <c r="L39" s="1"/>
  <c r="B17"/>
  <c r="R22" i="22" s="1"/>
  <c r="L14" i="38" s="1"/>
  <c r="O28" i="21"/>
  <c r="Q28" s="1"/>
  <c r="O24"/>
  <c r="Q24" s="1"/>
  <c r="B18"/>
  <c r="R16" i="22" s="1"/>
  <c r="G25" i="38" s="1"/>
  <c r="P25" i="21"/>
  <c r="D40"/>
  <c r="O32"/>
  <c r="Q32" s="1"/>
  <c r="K34"/>
  <c r="P37"/>
  <c r="B20"/>
  <c r="R4" i="22" s="1"/>
  <c r="G4" i="38" s="1"/>
  <c r="B16" i="21"/>
  <c r="M22" i="22" s="1"/>
  <c r="Q4" i="38" s="1"/>
  <c r="B15" i="21"/>
  <c r="M16" i="22" s="1"/>
  <c r="B36" i="38" s="1"/>
  <c r="P23" i="21"/>
  <c r="J27"/>
  <c r="L27" s="1"/>
  <c r="F30"/>
  <c r="E32"/>
  <c r="G32" s="1"/>
  <c r="J36"/>
  <c r="L36" s="1"/>
  <c r="O38"/>
  <c r="Q38" s="1"/>
  <c r="K40"/>
  <c r="P43"/>
  <c r="B21"/>
  <c r="B23" i="37" s="1"/>
  <c r="T6" i="21"/>
  <c r="R7"/>
  <c r="T8"/>
  <c r="R9"/>
  <c r="T10"/>
  <c r="R11"/>
  <c r="K27"/>
  <c r="F32"/>
  <c r="K36"/>
  <c r="O41"/>
  <c r="Q41" s="1"/>
  <c r="K43"/>
  <c r="C27"/>
  <c r="C35"/>
  <c r="C43"/>
  <c r="B28"/>
  <c r="B36"/>
  <c r="B44"/>
  <c r="F25"/>
  <c r="E29"/>
  <c r="G29" s="1"/>
  <c r="K39"/>
  <c r="O43"/>
  <c r="Q43" s="1"/>
  <c r="C34"/>
  <c r="B41"/>
  <c r="D7"/>
  <c r="B18" i="22" s="1"/>
  <c r="B26" i="38" s="1"/>
  <c r="M8" i="21"/>
  <c r="P9"/>
  <c r="I26" i="22" s="1"/>
  <c r="D12" i="21"/>
  <c r="G6" i="22" s="1"/>
  <c r="G15" i="38" s="1"/>
  <c r="F13" i="21"/>
  <c r="N6" i="22" s="1"/>
  <c r="D14" i="21"/>
  <c r="L12" i="22" s="1"/>
  <c r="Q26" i="38" s="1"/>
  <c r="F15" i="21"/>
  <c r="N18" i="22" s="1"/>
  <c r="D16" i="21"/>
  <c r="L24" i="22" s="1"/>
  <c r="Q5" i="38" s="1"/>
  <c r="F17" i="21"/>
  <c r="S24" i="22" s="1"/>
  <c r="D18" i="21"/>
  <c r="Q18" i="22" s="1"/>
  <c r="G26" i="38" s="1"/>
  <c r="F19" i="21"/>
  <c r="S12" i="22" s="1"/>
  <c r="D20" i="21"/>
  <c r="Q6" i="22" s="1"/>
  <c r="G5" i="38" s="1"/>
  <c r="H21" i="21"/>
  <c r="R23"/>
  <c r="P27"/>
  <c r="J32"/>
  <c r="L32" s="1"/>
  <c r="J41"/>
  <c r="L41" s="1"/>
  <c r="C40"/>
  <c r="O21"/>
  <c r="Q21" s="1"/>
  <c r="E7"/>
  <c r="G7" s="1"/>
  <c r="I8"/>
  <c r="B25" i="22" s="1"/>
  <c r="Q16" i="38" s="1"/>
  <c r="O10" i="21"/>
  <c r="Q10" s="1"/>
  <c r="E12"/>
  <c r="G12" s="1"/>
  <c r="K13"/>
  <c r="N7" i="22" s="1"/>
  <c r="M14" i="21"/>
  <c r="E16"/>
  <c r="G16" s="1"/>
  <c r="K17"/>
  <c r="S25" i="22" s="1"/>
  <c r="M18" i="21"/>
  <c r="E20"/>
  <c r="G20" s="1"/>
  <c r="D22"/>
  <c r="T23"/>
  <c r="F25" i="37" s="1"/>
  <c r="T27" i="21"/>
  <c r="T31"/>
  <c r="T35"/>
  <c r="T39"/>
  <c r="T43"/>
  <c r="O25"/>
  <c r="Q25" s="1"/>
  <c r="K32"/>
  <c r="F36"/>
  <c r="E42"/>
  <c r="G42" s="1"/>
  <c r="S42" s="1"/>
  <c r="C38"/>
  <c r="P21"/>
  <c r="E8"/>
  <c r="G8" s="1"/>
  <c r="S8" s="1"/>
  <c r="E22" i="22" s="1"/>
  <c r="H9" i="21"/>
  <c r="D11"/>
  <c r="G12" i="22" s="1"/>
  <c r="L26" i="38" s="1"/>
  <c r="F12" i="21"/>
  <c r="I6" i="22" s="1"/>
  <c r="D13" i="21"/>
  <c r="L6" i="22" s="1"/>
  <c r="B15" i="38" s="1"/>
  <c r="H43" i="21"/>
  <c r="M40"/>
  <c r="R37"/>
  <c r="H35"/>
  <c r="M32"/>
  <c r="R29"/>
  <c r="H27"/>
  <c r="M24"/>
  <c r="O20"/>
  <c r="Q20" s="1"/>
  <c r="M17"/>
  <c r="K14"/>
  <c r="N13" i="22" s="1"/>
  <c r="E11" i="21"/>
  <c r="G11" s="1"/>
  <c r="J21"/>
  <c r="L21" s="1"/>
  <c r="F34"/>
  <c r="I44"/>
  <c r="N41"/>
  <c r="D39"/>
  <c r="I36"/>
  <c r="N33"/>
  <c r="D31"/>
  <c r="I28"/>
  <c r="N25"/>
  <c r="H22"/>
  <c r="H19"/>
  <c r="D17"/>
  <c r="Q24" i="22" s="1"/>
  <c r="L15" i="38" s="1"/>
  <c r="H15" i="21"/>
  <c r="C12"/>
  <c r="H7"/>
  <c r="R42"/>
  <c r="H40"/>
  <c r="M37"/>
  <c r="R34"/>
  <c r="H32"/>
  <c r="M29"/>
  <c r="R26"/>
  <c r="H24"/>
  <c r="C20"/>
  <c r="I17"/>
  <c r="Q25" i="22" s="1"/>
  <c r="L16" i="38" s="1"/>
  <c r="E15" i="21"/>
  <c r="G15" s="1"/>
  <c r="P11"/>
  <c r="I14" i="22" s="1"/>
  <c r="C7" i="21"/>
  <c r="P41"/>
  <c r="J29"/>
  <c r="L29" s="1"/>
  <c r="J25"/>
  <c r="L25" s="1"/>
  <c r="B14"/>
  <c r="M10" i="22" s="1"/>
  <c r="Q25" i="38" s="1"/>
  <c r="B7" i="21"/>
  <c r="C16" i="22" s="1"/>
  <c r="B25" i="38" s="1"/>
  <c r="K26" i="21"/>
  <c r="E34"/>
  <c r="G34" s="1"/>
  <c r="J37"/>
  <c r="L37" s="1"/>
  <c r="F39"/>
  <c r="J24"/>
  <c r="L24" s="1"/>
  <c r="B8"/>
  <c r="C22" i="22" s="1"/>
  <c r="Q14" i="38" s="1"/>
  <c r="B10" i="21"/>
  <c r="H16" i="22" s="1"/>
  <c r="G36" i="38" s="1"/>
  <c r="J26" i="21"/>
  <c r="L26" s="1"/>
  <c r="O29"/>
  <c r="Q29" s="1"/>
  <c r="O31"/>
  <c r="Q31" s="1"/>
  <c r="J35"/>
  <c r="L35" s="1"/>
  <c r="F38"/>
  <c r="E40"/>
  <c r="G40" s="1"/>
  <c r="J43"/>
  <c r="L43" s="1"/>
  <c r="F21"/>
  <c r="P6"/>
  <c r="D14" i="22" s="1"/>
  <c r="N7" i="21"/>
  <c r="B20" i="22" s="1"/>
  <c r="B28" i="38" s="1"/>
  <c r="P8" i="21"/>
  <c r="D26" i="22" s="1"/>
  <c r="N9" i="21"/>
  <c r="G26" i="22" s="1"/>
  <c r="L7" i="38" s="1"/>
  <c r="P10" i="21"/>
  <c r="I20" i="22" s="1"/>
  <c r="N11" i="21"/>
  <c r="G14" i="22" s="1"/>
  <c r="L28" i="38" s="1"/>
  <c r="E25" i="21"/>
  <c r="G25" s="1"/>
  <c r="P31"/>
  <c r="K35"/>
  <c r="F40"/>
  <c r="E43"/>
  <c r="G43" s="1"/>
  <c r="C25"/>
  <c r="C33"/>
  <c r="C41"/>
  <c r="B26"/>
  <c r="B34"/>
  <c r="B42"/>
  <c r="E24"/>
  <c r="G24" s="1"/>
  <c r="S24" s="1"/>
  <c r="E26" i="37" s="1"/>
  <c r="F28" i="21"/>
  <c r="P36"/>
  <c r="K42"/>
  <c r="C26"/>
  <c r="B33"/>
  <c r="K6"/>
  <c r="D13" i="22" s="1"/>
  <c r="T7" i="21"/>
  <c r="K9"/>
  <c r="I25" i="22" s="1"/>
  <c r="N10" i="21"/>
  <c r="G20" i="22" s="1"/>
  <c r="G39" i="38" s="1"/>
  <c r="T12" i="21"/>
  <c r="R13"/>
  <c r="T14"/>
  <c r="R15"/>
  <c r="T16"/>
  <c r="R17"/>
  <c r="T18"/>
  <c r="R19"/>
  <c r="T20"/>
  <c r="H23"/>
  <c r="F26"/>
  <c r="J31"/>
  <c r="L31" s="1"/>
  <c r="O40"/>
  <c r="Q40" s="1"/>
  <c r="C32"/>
  <c r="E21"/>
  <c r="G21" s="1"/>
  <c r="S21" s="1"/>
  <c r="E23" i="37" s="1"/>
  <c r="R6" i="21"/>
  <c r="C8"/>
  <c r="J10"/>
  <c r="L10" s="1"/>
  <c r="S10" s="1"/>
  <c r="J16" i="22" s="1"/>
  <c r="M11" i="21"/>
  <c r="C13"/>
  <c r="I14"/>
  <c r="L13" i="22" s="1"/>
  <c r="Q27" i="38" s="1"/>
  <c r="O15" i="21"/>
  <c r="Q15" s="1"/>
  <c r="C17"/>
  <c r="I18"/>
  <c r="Q19" i="22" s="1"/>
  <c r="G27" i="38" s="1"/>
  <c r="O19" i="21"/>
  <c r="Q19" s="1"/>
  <c r="I21"/>
  <c r="T22"/>
  <c r="F24" i="37" s="1"/>
  <c r="T26" i="21"/>
  <c r="T30"/>
  <c r="T34"/>
  <c r="T38"/>
  <c r="T42"/>
  <c r="P24"/>
  <c r="K31"/>
  <c r="O35"/>
  <c r="Q35" s="1"/>
  <c r="K41"/>
  <c r="C30"/>
  <c r="B37"/>
  <c r="N6"/>
  <c r="B14" i="22" s="1"/>
  <c r="Q39" i="38" s="1"/>
  <c r="C9" i="21"/>
  <c r="K10"/>
  <c r="I19" i="22" s="1"/>
  <c r="T11" i="21"/>
  <c r="R12"/>
  <c r="R43"/>
  <c r="H41"/>
  <c r="M38"/>
  <c r="R35"/>
  <c r="H33"/>
  <c r="M30"/>
  <c r="R27"/>
  <c r="H25"/>
  <c r="D21"/>
  <c r="C18"/>
  <c r="I15"/>
  <c r="L19" i="22" s="1"/>
  <c r="B38" i="38" s="1"/>
  <c r="E13" i="21"/>
  <c r="G13" s="1"/>
  <c r="J6"/>
  <c r="J38"/>
  <c r="L38" s="1"/>
  <c r="K23"/>
  <c r="I42"/>
  <c r="N39"/>
  <c r="D37"/>
  <c r="I34"/>
  <c r="N31"/>
  <c r="D29"/>
  <c r="I26"/>
  <c r="M23"/>
  <c r="P19"/>
  <c r="S14" i="22" s="1"/>
  <c r="T17" i="21"/>
  <c r="P15"/>
  <c r="N20" i="22" s="1"/>
  <c r="T13" i="21"/>
  <c r="K8"/>
  <c r="D25" i="22" s="1"/>
  <c r="C36" i="21"/>
  <c r="M43"/>
  <c r="R40"/>
  <c r="H38"/>
  <c r="M35"/>
  <c r="R32"/>
  <c r="H30"/>
  <c r="M27"/>
  <c r="R24"/>
  <c r="K20"/>
  <c r="S7" i="22" s="1"/>
  <c r="O18" i="21"/>
  <c r="Q18" s="1"/>
  <c r="S18" s="1"/>
  <c r="T16" i="22" s="1"/>
  <c r="M15" i="21"/>
  <c r="O12"/>
  <c r="Q12" s="1"/>
  <c r="F8"/>
  <c r="D24" i="22" s="1"/>
  <c r="C28" i="21"/>
  <c r="P35"/>
  <c r="E30"/>
  <c r="G30" s="1"/>
  <c r="S30" s="1"/>
  <c r="E26"/>
  <c r="G26" s="1"/>
  <c r="E22"/>
  <c r="G22" s="1"/>
  <c r="S22" s="1"/>
  <c r="E24" i="37" s="1"/>
  <c r="P29" i="21"/>
  <c r="D9"/>
  <c r="G24" i="22" s="1"/>
  <c r="L5" i="38" s="1"/>
  <c r="N18" i="21"/>
  <c r="Q20" i="22" s="1"/>
  <c r="G28" i="38" s="1"/>
  <c r="D30" i="21"/>
  <c r="D15"/>
  <c r="D44"/>
  <c r="N26"/>
  <c r="P13"/>
  <c r="N44"/>
  <c r="D28"/>
  <c r="F14"/>
  <c r="N12" i="22" s="1"/>
  <c r="I43" i="21"/>
  <c r="D24"/>
  <c r="H13"/>
  <c r="I33"/>
  <c r="D34"/>
  <c r="H17"/>
  <c r="R16"/>
  <c r="N30"/>
  <c r="T15"/>
  <c r="R20"/>
  <c r="I31"/>
  <c r="J16"/>
  <c r="L16" s="1"/>
  <c r="O6"/>
  <c r="Q6" s="1"/>
  <c r="B27"/>
  <c r="I35"/>
  <c r="D19" i="37"/>
  <c r="F19"/>
  <c r="B13"/>
  <c r="D13"/>
  <c r="S7" i="21"/>
  <c r="E16" i="22" s="1"/>
  <c r="S17" i="21"/>
  <c r="T22" i="22" s="1"/>
  <c r="F18" i="37"/>
  <c r="S12" i="21"/>
  <c r="J4" i="22" s="1"/>
  <c r="S9" i="21"/>
  <c r="J22" i="22" s="1"/>
  <c r="S11" i="21"/>
  <c r="J10" i="22" s="1"/>
  <c r="S13" i="21" l="1"/>
  <c r="O4" i="22" s="1"/>
  <c r="S25" i="21"/>
  <c r="S34"/>
  <c r="J15" i="37"/>
  <c r="M15"/>
  <c r="K15"/>
  <c r="S20" i="21"/>
  <c r="T4" i="22" s="1"/>
  <c r="S40" i="21"/>
  <c r="S15"/>
  <c r="O16" i="22" s="1"/>
  <c r="S16" i="21"/>
  <c r="O22" i="22" s="1"/>
  <c r="S39" i="21"/>
  <c r="S19"/>
  <c r="T10" i="22" s="1"/>
  <c r="S14" i="21"/>
  <c r="O10" i="22" s="1"/>
  <c r="S41" i="21"/>
  <c r="S33"/>
  <c r="C14" i="22"/>
  <c r="E14" s="1"/>
  <c r="G56" i="38"/>
  <c r="G59"/>
  <c r="G57"/>
  <c r="G58"/>
  <c r="Q56"/>
  <c r="Q59"/>
  <c r="Q57"/>
  <c r="Q58"/>
  <c r="L5" i="21"/>
  <c r="D7" i="22"/>
  <c r="E7" s="1"/>
  <c r="C8"/>
  <c r="E8" s="1"/>
  <c r="Q5" i="21"/>
  <c r="S27"/>
  <c r="S38"/>
  <c r="S36"/>
  <c r="S35"/>
  <c r="C13" i="22"/>
  <c r="E13" s="1"/>
  <c r="L6" i="21"/>
  <c r="B58" i="38"/>
  <c r="B56"/>
  <c r="B57"/>
  <c r="B59"/>
  <c r="S43" i="21"/>
  <c r="S37"/>
  <c r="B48" i="38"/>
  <c r="B47"/>
  <c r="B46"/>
  <c r="B49"/>
  <c r="C12" i="22"/>
  <c r="E12" s="1"/>
  <c r="G6" i="21"/>
  <c r="L56" i="38"/>
  <c r="L58"/>
  <c r="L57"/>
  <c r="L59"/>
  <c r="Q48"/>
  <c r="Q47"/>
  <c r="Q46"/>
  <c r="Q49"/>
  <c r="L46"/>
  <c r="L49"/>
  <c r="L47"/>
  <c r="L48"/>
  <c r="G46"/>
  <c r="G49"/>
  <c r="G47"/>
  <c r="G48"/>
  <c r="C6" i="22"/>
  <c r="E6" s="1"/>
  <c r="G5" i="21"/>
  <c r="S26"/>
  <c r="S29"/>
  <c r="S32"/>
  <c r="S28"/>
  <c r="S44"/>
  <c r="S23"/>
  <c r="E25" i="37" s="1"/>
  <c r="S31" i="21"/>
  <c r="S6" l="1"/>
  <c r="E10" i="22" s="1"/>
  <c r="L68" i="38"/>
  <c r="L67"/>
  <c r="L70"/>
  <c r="L69"/>
  <c r="B69"/>
  <c r="B68"/>
  <c r="B70"/>
  <c r="B67"/>
  <c r="Q68"/>
  <c r="Q67"/>
  <c r="Q70"/>
  <c r="Q69"/>
  <c r="G68"/>
  <c r="G70"/>
  <c r="G67"/>
  <c r="G69"/>
  <c r="S5" i="21"/>
  <c r="E4" i="22" s="1"/>
  <c r="D9" i="37"/>
  <c r="F9"/>
  <c r="E9"/>
  <c r="D10"/>
  <c r="F10"/>
  <c r="E10"/>
  <c r="L83" i="38" l="1"/>
  <c r="L96"/>
  <c r="L81"/>
  <c r="L82"/>
  <c r="L94"/>
  <c r="L97"/>
  <c r="L80"/>
  <c r="B10" i="37" s="1"/>
  <c r="L95" i="38"/>
  <c r="G97"/>
  <c r="G83"/>
  <c r="G95"/>
  <c r="G81"/>
  <c r="G94"/>
  <c r="B7" i="37" s="1"/>
  <c r="G96" i="38"/>
  <c r="G80"/>
  <c r="B9" i="37" s="1"/>
  <c r="G82" i="38"/>
  <c r="B8" i="37" l="1"/>
  <c r="D8" s="1"/>
  <c r="E7"/>
  <c r="F7"/>
  <c r="D7"/>
  <c r="E8" l="1"/>
  <c r="F8"/>
</calcChain>
</file>

<file path=xl/sharedStrings.xml><?xml version="1.0" encoding="utf-8"?>
<sst xmlns="http://schemas.openxmlformats.org/spreadsheetml/2006/main" count="181" uniqueCount="76">
  <si>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</si>
  <si>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</si>
  <si>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</si>
  <si>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</si>
  <si>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</si>
  <si>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</si>
  <si>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</si>
  <si>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</si>
  <si>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</si>
  <si>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</si>
  <si>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</si>
  <si>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</si>
  <si>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</si>
  <si>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</si>
  <si>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</si>
  <si>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</si>
  <si>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</si>
  <si>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</si>
  <si>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</si>
  <si>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</si>
  <si>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</si>
  <si>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</si>
  <si>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</si>
  <si>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</si>
  <si>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</si>
  <si>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</si>
  <si>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</si>
  <si>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</si>
  <si>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</si>
  <si>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</si>
  <si>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</si>
  <si>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</si>
  <si>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</si>
  <si>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</si>
  <si>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</si>
  <si>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</si>
  <si>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</si>
  <si>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</si>
  <si>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</si>
  <si>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</si>
  <si>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</si>
  <si>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</si>
  <si>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</si>
  <si>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</si>
  <si>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</si>
  <si>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</si>
  <si>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</si>
  <si>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</si>
  <si>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</si>
  <si>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</si>
  <si>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</si>
  <si>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</si>
  <si>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</si>
  <si>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</si>
  <si>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</si>
  <si>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</si>
  <si>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</si>
  <si>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</si>
  <si>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</si>
  <si>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</si>
  <si>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</si>
  <si>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</si>
  <si>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</si>
  <si>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</si>
  <si>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18-19</t>
  </si>
  <si>
    <t>PISTOLET</t>
  </si>
  <si>
    <t>ROCHEFORT</t>
  </si>
  <si>
    <t>POITOU-CHARENTES</t>
  </si>
  <si>
    <t>Nicole BONNET</t>
  </si>
  <si>
    <t>05 46 92 60 01</t>
  </si>
  <si>
    <t>responsable.sec17@gmail.com</t>
  </si>
  <si>
    <t>TS Rochefortais</t>
  </si>
  <si>
    <t>17/17/160</t>
  </si>
  <si>
    <t>MERCIER Rémy</t>
  </si>
  <si>
    <t>MENDES Satine</t>
  </si>
  <si>
    <t>ROUSSEAU Juliette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</si>
</sst>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7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>
          <a:extLst>
            <a:ext uri="{FF2B5EF4-FFF2-40B4-BE49-F238E27FC236}">
              <a16:creationId xmlns="" xmlns:a16="http://schemas.microsoft.com/office/drawing/2014/main" id="{00000000-0008-0000-0400-00007B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>
          <a:extLst>
            <a:ext uri="{FF2B5EF4-FFF2-40B4-BE49-F238E27FC236}">
              <a16:creationId xmlns="" xmlns:a16="http://schemas.microsoft.com/office/drawing/2014/main" id="{00000000-0008-0000-0400-00007CA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>
          <a:extLst>
            <a:ext uri="{FF2B5EF4-FFF2-40B4-BE49-F238E27FC236}">
              <a16:creationId xmlns="" xmlns:a16="http://schemas.microsoft.com/office/drawing/2014/main" id="{00000000-0008-0000-0400-00007DA50000}"/>
            </a:ext>
          </a:extLst>
        </xdr:cNvPr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>
          <a:extLst>
            <a:ext uri="{FF2B5EF4-FFF2-40B4-BE49-F238E27FC236}">
              <a16:creationId xmlns="" xmlns:a16="http://schemas.microsoft.com/office/drawing/2014/main" id="{00000000-0008-0000-0400-00007EA50000}"/>
            </a:ext>
          </a:extLst>
        </xdr:cNvPr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>
          <a:extLst>
            <a:ext uri="{FF2B5EF4-FFF2-40B4-BE49-F238E27FC236}">
              <a16:creationId xmlns="" xmlns:a16="http://schemas.microsoft.com/office/drawing/2014/main" id="{00000000-0008-0000-0400-00007FA50000}"/>
            </a:ext>
          </a:extLst>
        </xdr:cNvPr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>
          <a:extLst>
            <a:ext uri="{FF2B5EF4-FFF2-40B4-BE49-F238E27FC236}">
              <a16:creationId xmlns="" xmlns:a16="http://schemas.microsoft.com/office/drawing/2014/main" id="{00000000-0008-0000-0400-000080A50000}"/>
            </a:ext>
          </a:extLst>
        </xdr:cNvPr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>
          <a:extLst>
            <a:ext uri="{FF2B5EF4-FFF2-40B4-BE49-F238E27FC236}">
              <a16:creationId xmlns="" xmlns:a16="http://schemas.microsoft.com/office/drawing/2014/main" id="{00000000-0008-0000-0400-000081A50000}"/>
            </a:ext>
          </a:extLst>
        </xdr:cNvPr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>
          <a:extLst>
            <a:ext uri="{FF2B5EF4-FFF2-40B4-BE49-F238E27FC236}">
              <a16:creationId xmlns="" xmlns:a16="http://schemas.microsoft.com/office/drawing/2014/main" id="{00000000-0008-0000-0400-000082A50000}"/>
            </a:ext>
          </a:extLst>
        </xdr:cNvPr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>
          <a:extLst>
            <a:ext uri="{FF2B5EF4-FFF2-40B4-BE49-F238E27FC236}">
              <a16:creationId xmlns="" xmlns:a16="http://schemas.microsoft.com/office/drawing/2014/main" id="{00000000-0008-0000-0400-000083A50000}"/>
            </a:ext>
          </a:extLst>
        </xdr:cNvPr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>
          <a:extLst>
            <a:ext uri="{FF2B5EF4-FFF2-40B4-BE49-F238E27FC236}">
              <a16:creationId xmlns="" xmlns:a16="http://schemas.microsoft.com/office/drawing/2014/main" id="{00000000-0008-0000-0400-000084A50000}"/>
            </a:ext>
          </a:extLst>
        </xdr:cNvPr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>
          <a:extLst>
            <a:ext uri="{FF2B5EF4-FFF2-40B4-BE49-F238E27FC236}">
              <a16:creationId xmlns="" xmlns:a16="http://schemas.microsoft.com/office/drawing/2014/main" id="{00000000-0008-0000-0400-000085A50000}"/>
            </a:ext>
          </a:extLst>
        </xdr:cNvPr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>
          <a:extLst>
            <a:ext uri="{FF2B5EF4-FFF2-40B4-BE49-F238E27FC236}">
              <a16:creationId xmlns="" xmlns:a16="http://schemas.microsoft.com/office/drawing/2014/main" id="{00000000-0008-0000-0400-000086A50000}"/>
            </a:ext>
          </a:extLst>
        </xdr:cNvPr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>
          <a:extLst>
            <a:ext uri="{FF2B5EF4-FFF2-40B4-BE49-F238E27FC236}">
              <a16:creationId xmlns="" xmlns:a16="http://schemas.microsoft.com/office/drawing/2014/main" id="{00000000-0008-0000-0500-00000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>
          <a:extLst>
            <a:ext uri="{FF2B5EF4-FFF2-40B4-BE49-F238E27FC236}">
              <a16:creationId xmlns="" xmlns:a16="http://schemas.microsoft.com/office/drawing/2014/main" id="{00000000-0008-0000-0500-00002AA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zoomScaleSheetLayoutView="100" workbookViewId="0">
      <selection activeCell="B8" sqref="B8"/>
    </sheetView>
  </sheetViews>
  <sheetFormatPr baseColWidth="10" defaultColWidth="10.625" defaultRowHeight="12.75"/>
  <cols>
    <col min="1" max="1" width="16.5" style="109" bestFit="1" customWidth="1"/>
    <col min="2" max="2" width="29.625" style="109" customWidth="1"/>
    <col min="3" max="3" width="30.875" style="109" customWidth="1"/>
    <col min="4" max="16384" width="10.625" style="109"/>
  </cols>
  <sheetData>
    <row r="1" spans="1:3" ht="96.95" customHeight="1">
      <c r="A1" s="184" t="s">
        <v>3</v>
      </c>
      <c r="B1" s="185"/>
      <c r="C1" s="185"/>
    </row>
    <row r="2" spans="1:3" ht="24.95" customHeight="1">
      <c r="A2" s="186" t="s">
        <v>18</v>
      </c>
      <c r="B2" s="186"/>
      <c r="C2" s="186"/>
    </row>
    <row r="3" spans="1:3" ht="24.95" customHeight="1">
      <c r="A3" s="189" t="s">
        <v>29</v>
      </c>
      <c r="B3" s="189"/>
      <c r="C3" s="189"/>
    </row>
    <row r="4" spans="1:3" ht="24.95" customHeight="1">
      <c r="A4" s="110" t="s">
        <v>5</v>
      </c>
      <c r="B4" s="61">
        <v>42023</v>
      </c>
      <c r="C4" s="111"/>
    </row>
    <row r="5" spans="1:3" ht="24.95" customHeight="1">
      <c r="A5" s="110" t="s">
        <v>46</v>
      </c>
      <c r="B5" s="10" t="s">
        <v>66</v>
      </c>
      <c r="C5" s="111"/>
    </row>
    <row r="6" spans="1:3" ht="24.95" customHeight="1">
      <c r="A6" s="110" t="s">
        <v>49</v>
      </c>
      <c r="B6" s="52" t="s">
        <v>64</v>
      </c>
      <c r="C6" s="111"/>
    </row>
    <row r="7" spans="1:3" ht="24.95" customHeight="1">
      <c r="A7" s="110" t="s">
        <v>0</v>
      </c>
      <c r="B7" s="10" t="s">
        <v>65</v>
      </c>
      <c r="C7" s="111" t="s">
        <v>4</v>
      </c>
    </row>
    <row r="8" spans="1:3" ht="24.95" customHeight="1">
      <c r="A8" s="110" t="s">
        <v>47</v>
      </c>
      <c r="B8" s="15">
        <v>1</v>
      </c>
      <c r="C8" s="111"/>
    </row>
    <row r="9" spans="1:3" ht="24.95" customHeight="1">
      <c r="A9" s="9" t="s">
        <v>31</v>
      </c>
      <c r="B9" s="51" t="s">
        <v>67</v>
      </c>
      <c r="C9" s="111" t="s">
        <v>50</v>
      </c>
    </row>
    <row r="10" spans="1:3" ht="24.95" customHeight="1">
      <c r="A10" s="112"/>
      <c r="B10" s="112"/>
      <c r="C10" s="113"/>
    </row>
    <row r="11" spans="1:3" ht="24.9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 t="s">
        <v>68</v>
      </c>
      <c r="C12" s="114"/>
    </row>
    <row r="13" spans="1:3" ht="30" customHeight="1">
      <c r="A13" s="9" t="s">
        <v>26</v>
      </c>
      <c r="B13" s="13" t="s">
        <v>69</v>
      </c>
      <c r="C13" s="111"/>
    </row>
    <row r="14" spans="1:3" ht="30" customHeight="1">
      <c r="A14" s="9" t="s">
        <v>27</v>
      </c>
      <c r="B14" s="16" t="s">
        <v>70</v>
      </c>
      <c r="C14" s="115"/>
    </row>
    <row r="16" spans="1:3" ht="92.1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45"/>
  <sheetViews>
    <sheetView showGridLines="0" tabSelected="1" zoomScale="50" zoomScaleNormal="50" zoomScaleSheetLayoutView="40" zoomScalePageLayoutView="50" workbookViewId="0">
      <pane xSplit="4" ySplit="4" topLeftCell="E5" activePane="bottomRight" state="frozenSplit"/>
      <selection pane="topRight" activeCell="E1" sqref="E1"/>
      <selection pane="bottomLeft" activeCell="A3" sqref="A3"/>
      <selection pane="bottomRight" activeCell="E5" sqref="E5"/>
    </sheetView>
  </sheetViews>
  <sheetFormatPr baseColWidth="10" defaultColWidth="10.625" defaultRowHeight="40.5" outlineLevelCol="1"/>
  <cols>
    <col min="1" max="1" width="15.875" style="3" customWidth="1"/>
    <col min="2" max="2" width="22.375" style="63" customWidth="1" outlineLevel="1"/>
    <col min="3" max="3" width="54" style="6" bestFit="1" customWidth="1"/>
    <col min="4" max="4" width="18.625" style="6" bestFit="1" customWidth="1"/>
    <col min="5" max="5" width="50.625" style="6" customWidth="1"/>
    <col min="6" max="8" width="14.62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625" style="6" customWidth="1"/>
    <col min="16" max="16" width="14.875" style="7" customWidth="1"/>
    <col min="17" max="17" width="14.875" style="8" customWidth="1"/>
    <col min="18" max="18" width="14.5" style="7" customWidth="1"/>
    <col min="19" max="19" width="10.625" style="7" hidden="1" customWidth="1"/>
    <col min="20" max="20" width="14.5" style="7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625" style="3" customWidth="1"/>
    <col min="30" max="16384" width="10.625" style="3"/>
  </cols>
  <sheetData>
    <row r="1" spans="1:27" ht="38.1" customHeight="1">
      <c r="A1" s="192" t="str">
        <f>CONCATENATE(INFO!B7," - ",INFO!B9)</f>
        <v>PISTOLET - POITOU-CHARENTES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>
      <c r="A5" s="117">
        <v>1</v>
      </c>
      <c r="B5" s="179">
        <f>RANK(W5,W$5:W$44,0)</f>
        <v>1</v>
      </c>
      <c r="C5" s="71" t="s">
        <v>71</v>
      </c>
      <c r="D5" s="72" t="s">
        <v>72</v>
      </c>
      <c r="E5" s="73" t="s">
        <v>73</v>
      </c>
      <c r="F5" s="140">
        <v>76</v>
      </c>
      <c r="G5" s="140">
        <v>64</v>
      </c>
      <c r="H5" s="141">
        <f t="shared" ref="H5:H44" si="0">SUM(F5:G5)</f>
        <v>140</v>
      </c>
      <c r="I5" s="74"/>
      <c r="J5" s="73" t="s">
        <v>74</v>
      </c>
      <c r="K5" s="140">
        <v>80</v>
      </c>
      <c r="L5" s="140">
        <v>68</v>
      </c>
      <c r="M5" s="141">
        <f t="shared" ref="M5:M44" si="1">SUM(K5:L5)</f>
        <v>148</v>
      </c>
      <c r="N5" s="74"/>
      <c r="O5" s="73" t="s">
        <v>75</v>
      </c>
      <c r="P5" s="140">
        <v>80</v>
      </c>
      <c r="Q5" s="140">
        <v>71</v>
      </c>
      <c r="R5" s="141">
        <f t="shared" ref="R5:R44" si="2">SUM(P5:Q5)</f>
        <v>151</v>
      </c>
      <c r="S5" s="74"/>
      <c r="T5" s="146">
        <f t="shared" ref="T5:T44" si="3">SUM(H5+M5+R5)</f>
        <v>439</v>
      </c>
      <c r="U5" s="120">
        <f>I5+N5+S5</f>
        <v>0</v>
      </c>
      <c r="W5" s="172">
        <f>H5+M5+R5+(0.000001*(I5+N5+S5))+(0.000000001*(G5+L5+Q5))</f>
        <v>439.00000020300001</v>
      </c>
    </row>
    <row r="6" spans="1:27" s="4" customFormat="1" ht="47.1" customHeight="1">
      <c r="A6" s="118">
        <v>2</v>
      </c>
      <c r="B6" s="180">
        <f t="shared" ref="B6:B44" si="4">RANK(W6,W$5:W$44,0)</f>
        <v>2</v>
      </c>
      <c r="C6" s="62"/>
      <c r="D6" s="64"/>
      <c r="E6" s="67"/>
      <c r="F6" s="142"/>
      <c r="G6" s="142"/>
      <c r="H6" s="143">
        <f t="shared" si="0"/>
        <v>0</v>
      </c>
      <c r="I6" s="68"/>
      <c r="J6" s="67"/>
      <c r="K6" s="142"/>
      <c r="L6" s="142"/>
      <c r="M6" s="143">
        <f t="shared" si="1"/>
        <v>0</v>
      </c>
      <c r="N6" s="68"/>
      <c r="O6" s="67"/>
      <c r="P6" s="142"/>
      <c r="Q6" s="142"/>
      <c r="R6" s="143">
        <f t="shared" si="2"/>
        <v>0</v>
      </c>
      <c r="S6" s="68"/>
      <c r="T6" s="147">
        <f t="shared" si="3"/>
        <v>0</v>
      </c>
      <c r="U6" s="121">
        <f t="shared" ref="U6:U44" si="5">I6+N6+S6</f>
        <v>0</v>
      </c>
      <c r="W6" s="172">
        <f t="shared" ref="W6:W44" si="6">H6+M6+R6+(0.000001*(I6+N6+S6))+(0.000000001*(G6+L6+Q6))</f>
        <v>0</v>
      </c>
    </row>
    <row r="7" spans="1:27" s="4" customFormat="1" ht="47.1" customHeight="1">
      <c r="A7" s="118">
        <v>3</v>
      </c>
      <c r="B7" s="180">
        <f t="shared" si="4"/>
        <v>2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.1" customHeight="1">
      <c r="A8" s="118">
        <v>4</v>
      </c>
      <c r="B8" s="180">
        <f t="shared" si="4"/>
        <v>2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>
      <c r="A9" s="118">
        <v>5</v>
      </c>
      <c r="B9" s="180">
        <f t="shared" si="4"/>
        <v>2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>
      <c r="A10" s="118">
        <v>6</v>
      </c>
      <c r="B10" s="180">
        <f t="shared" si="4"/>
        <v>2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>
      <c r="A11" s="118">
        <v>7</v>
      </c>
      <c r="B11" s="180">
        <f t="shared" si="4"/>
        <v>2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>
      <c r="A12" s="118">
        <v>8</v>
      </c>
      <c r="B12" s="180">
        <f t="shared" si="4"/>
        <v>2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>
      <c r="A13" s="118">
        <v>9</v>
      </c>
      <c r="B13" s="180">
        <f t="shared" si="4"/>
        <v>2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>
      <c r="A14" s="118">
        <v>10</v>
      </c>
      <c r="B14" s="180">
        <f t="shared" si="4"/>
        <v>2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>
      <c r="A15" s="118">
        <v>11</v>
      </c>
      <c r="B15" s="180">
        <f t="shared" si="4"/>
        <v>2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>
      <c r="A16" s="118">
        <v>12</v>
      </c>
      <c r="B16" s="180">
        <f t="shared" si="4"/>
        <v>2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>
      <c r="A17" s="118">
        <v>13</v>
      </c>
      <c r="B17" s="180">
        <f t="shared" si="4"/>
        <v>2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>
      <c r="A18" s="118">
        <v>14</v>
      </c>
      <c r="B18" s="180">
        <f t="shared" si="4"/>
        <v>2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>
      <c r="A19" s="118">
        <v>15</v>
      </c>
      <c r="B19" s="180">
        <f t="shared" si="4"/>
        <v>2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>
      <c r="A20" s="118">
        <v>16</v>
      </c>
      <c r="B20" s="180">
        <f t="shared" si="4"/>
        <v>2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>
      <c r="A21" s="118">
        <v>17</v>
      </c>
      <c r="B21" s="180">
        <f t="shared" si="4"/>
        <v>2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>
      <c r="A22" s="118">
        <v>18</v>
      </c>
      <c r="B22" s="180">
        <f t="shared" si="4"/>
        <v>2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>
      <c r="A23" s="118">
        <v>19</v>
      </c>
      <c r="B23" s="180">
        <f t="shared" si="4"/>
        <v>2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>
      <c r="A24" s="118">
        <v>20</v>
      </c>
      <c r="B24" s="180">
        <f t="shared" si="4"/>
        <v>2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>
      <c r="A25" s="118">
        <v>21</v>
      </c>
      <c r="B25" s="180">
        <f t="shared" si="4"/>
        <v>2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>
      <c r="A26" s="118">
        <v>22</v>
      </c>
      <c r="B26" s="180">
        <f t="shared" si="4"/>
        <v>2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>
      <c r="A27" s="118">
        <v>23</v>
      </c>
      <c r="B27" s="180">
        <f t="shared" si="4"/>
        <v>2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>
      <c r="A28" s="118">
        <v>24</v>
      </c>
      <c r="B28" s="180">
        <f t="shared" si="4"/>
        <v>2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>
      <c r="A29" s="118">
        <v>25</v>
      </c>
      <c r="B29" s="180">
        <f t="shared" si="4"/>
        <v>2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>
      <c r="A30" s="118">
        <v>26</v>
      </c>
      <c r="B30" s="180">
        <f t="shared" si="4"/>
        <v>2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>
      <c r="A31" s="118">
        <v>27</v>
      </c>
      <c r="B31" s="180">
        <f t="shared" si="4"/>
        <v>2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>
      <c r="A32" s="118">
        <v>28</v>
      </c>
      <c r="B32" s="180">
        <f t="shared" si="4"/>
        <v>2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>
      <c r="A33" s="118">
        <v>29</v>
      </c>
      <c r="B33" s="180">
        <f t="shared" si="4"/>
        <v>2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>
      <c r="A34" s="118">
        <v>30</v>
      </c>
      <c r="B34" s="180">
        <f t="shared" si="4"/>
        <v>2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>
      <c r="A35" s="118">
        <v>31</v>
      </c>
      <c r="B35" s="180">
        <f t="shared" si="4"/>
        <v>2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>
      <c r="A36" s="118">
        <v>32</v>
      </c>
      <c r="B36" s="180">
        <f t="shared" si="4"/>
        <v>2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>
      <c r="A37" s="118">
        <v>33</v>
      </c>
      <c r="B37" s="180">
        <f t="shared" si="4"/>
        <v>2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>
      <c r="A38" s="118">
        <v>34</v>
      </c>
      <c r="B38" s="180">
        <f t="shared" si="4"/>
        <v>2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>
      <c r="A39" s="118">
        <v>35</v>
      </c>
      <c r="B39" s="180">
        <f t="shared" si="4"/>
        <v>2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>
      <c r="A40" s="118">
        <v>36</v>
      </c>
      <c r="B40" s="180">
        <f t="shared" si="4"/>
        <v>2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>
      <c r="A41" s="118">
        <v>37</v>
      </c>
      <c r="B41" s="180">
        <f t="shared" si="4"/>
        <v>2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>
      <c r="A42" s="118">
        <v>38</v>
      </c>
      <c r="B42" s="180">
        <f t="shared" si="4"/>
        <v>2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>
      <c r="A43" s="118">
        <v>39</v>
      </c>
      <c r="B43" s="180">
        <f t="shared" si="4"/>
        <v>2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>
      <c r="A44" s="119">
        <v>40</v>
      </c>
      <c r="B44" s="181">
        <f t="shared" si="4"/>
        <v>2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Z44"/>
  <sheetViews>
    <sheetView showGridLines="0" topLeftCell="B1" zoomScale="35" zoomScaleNormal="35" zoomScaleSheetLayoutView="40" zoomScalePageLayoutView="35" workbookViewId="0"/>
  </sheetViews>
  <sheetFormatPr baseColWidth="10" defaultColWidth="10.625" defaultRowHeight="40.5"/>
  <cols>
    <col min="1" max="1" width="15.875" style="81" customWidth="1"/>
    <col min="2" max="2" width="54.5" style="90" bestFit="1" customWidth="1"/>
    <col min="3" max="3" width="21.125" style="90" customWidth="1"/>
    <col min="4" max="4" width="50.625" style="90" customWidth="1"/>
    <col min="5" max="7" width="14.5" style="91" customWidth="1"/>
    <col min="8" max="8" width="0.125" style="91" customWidth="1"/>
    <col min="9" max="9" width="50.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625" style="90" customWidth="1"/>
    <col min="15" max="15" width="14.625" style="91" customWidth="1"/>
    <col min="16" max="16" width="14.625" style="92" customWidth="1"/>
    <col min="17" max="17" width="14.625" style="91" customWidth="1"/>
    <col min="18" max="18" width="10.625" style="91" hidden="1" customWidth="1"/>
    <col min="19" max="19" width="15.125" style="9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625" style="81" customWidth="1"/>
    <col min="29" max="16384" width="10.625" style="81"/>
  </cols>
  <sheetData>
    <row r="1" spans="1:26" ht="146.1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>
      <c r="A2" s="210" t="str">
        <f>CONCATENATE("MATCH DE QUALIFICATION"," - ",INFO!B7," - ",INFO!B9)</f>
        <v>MATCH DE QUALIFICATION - PISTOLET - POITOU-CHARENTES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>
      <c r="A5" s="85">
        <v>1</v>
      </c>
      <c r="B5" s="139" t="str">
        <f>VLOOKUP(A5,saisie!B$5:W$44,2,0)</f>
        <v>TS Rochefortais</v>
      </c>
      <c r="C5" s="86" t="str">
        <f>VLOOKUP(A5,saisie!B$5:W$44,3,0)</f>
        <v>17/17/160</v>
      </c>
      <c r="D5" s="83" t="str">
        <f>VLOOKUP(A5,saisie!B$5:W$44,4,0)</f>
        <v>MERCIER Rémy</v>
      </c>
      <c r="E5" s="149">
        <f>VLOOKUP(A5,saisie!B$5:W$44,5,0)</f>
        <v>76</v>
      </c>
      <c r="F5" s="149">
        <f>VLOOKUP(A5,saisie!B$5:W$44,6,0)</f>
        <v>64</v>
      </c>
      <c r="G5" s="150">
        <f t="shared" ref="G5:G44" si="0">SUM(E5:F5)</f>
        <v>140</v>
      </c>
      <c r="H5" s="87">
        <f>VLOOKUP(A5,saisie!B$5:W$44,8,0)</f>
        <v>0</v>
      </c>
      <c r="I5" s="83" t="str">
        <f>VLOOKUP(A5,saisie!B$5:W$44,9,0)</f>
        <v>MENDES Satine</v>
      </c>
      <c r="J5" s="149">
        <f>VLOOKUP(A5,saisie!B$5:W$44,10,0)</f>
        <v>80</v>
      </c>
      <c r="K5" s="149">
        <f>VLOOKUP(A5,saisie!B$5:W$44,11,0)</f>
        <v>68</v>
      </c>
      <c r="L5" s="150">
        <f t="shared" ref="L5:L44" si="1">SUM(J5:K5)</f>
        <v>148</v>
      </c>
      <c r="M5" s="87">
        <f>VLOOKUP(A5,saisie!B$5:W$44,13,0)</f>
        <v>0</v>
      </c>
      <c r="N5" s="83" t="str">
        <f>VLOOKUP(A5,saisie!B$5:W$44,14,0)</f>
        <v>ROUSSEAU Juliette</v>
      </c>
      <c r="O5" s="149">
        <f>VLOOKUP(A5,saisie!B$5:W$44,15,0)</f>
        <v>80</v>
      </c>
      <c r="P5" s="149">
        <f>VLOOKUP(A5,saisie!B$5:W$44,16,0)</f>
        <v>71</v>
      </c>
      <c r="Q5" s="150">
        <f t="shared" ref="Q5:Q44" si="2">SUM(O5:P5)</f>
        <v>151</v>
      </c>
      <c r="R5" s="87">
        <f>VLOOKUP(A5,saisie!B$5:W$44,18,0)</f>
        <v>0</v>
      </c>
      <c r="S5" s="151">
        <f t="shared" ref="S5:S44" si="3">SUM(G5+L5+Q5)</f>
        <v>439</v>
      </c>
      <c r="T5" s="88">
        <f>VLOOKUP(A5,saisie!B$5:W$44,20,0)</f>
        <v>0</v>
      </c>
    </row>
    <row r="6" spans="1:26" s="89" customFormat="1" ht="47.1" customHeight="1">
      <c r="A6" s="85" t="str">
        <f>IF(INFO!B8&gt;1,2,"")</f>
        <v/>
      </c>
      <c r="B6" s="139" t="e">
        <f>VLOOKUP(A6,saisie!B$5:W$44,2,0)</f>
        <v>#N/A</v>
      </c>
      <c r="C6" s="86" t="e">
        <f>VLOOKUP(A6,saisie!B$5:W$44,3,0)</f>
        <v>#N/A</v>
      </c>
      <c r="D6" s="83" t="e">
        <f>VLOOKUP(A6,saisie!B$5:W$44,4,0)</f>
        <v>#N/A</v>
      </c>
      <c r="E6" s="149" t="e">
        <f>VLOOKUP(A6,saisie!B$5:W$44,5,0)</f>
        <v>#N/A</v>
      </c>
      <c r="F6" s="149" t="e">
        <f>VLOOKUP(A6,saisie!B$5:W$44,6,0)</f>
        <v>#N/A</v>
      </c>
      <c r="G6" s="150" t="e">
        <f t="shared" si="0"/>
        <v>#N/A</v>
      </c>
      <c r="H6" s="87" t="e">
        <f>VLOOKUP(A6,saisie!B$5:W$44,8,0)</f>
        <v>#N/A</v>
      </c>
      <c r="I6" s="83" t="e">
        <f>VLOOKUP(A6,saisie!B$5:W$44,9,0)</f>
        <v>#N/A</v>
      </c>
      <c r="J6" s="149" t="e">
        <f>VLOOKUP(A6,saisie!B$5:W$44,10,0)</f>
        <v>#N/A</v>
      </c>
      <c r="K6" s="149" t="e">
        <f>VLOOKUP(A6,saisie!B$5:W$44,11,0)</f>
        <v>#N/A</v>
      </c>
      <c r="L6" s="150" t="e">
        <f t="shared" si="1"/>
        <v>#N/A</v>
      </c>
      <c r="M6" s="87" t="e">
        <f>VLOOKUP(A6,saisie!B$5:W$44,13,0)</f>
        <v>#N/A</v>
      </c>
      <c r="N6" s="83" t="e">
        <f>VLOOKUP(A6,saisie!B$5:W$44,14,0)</f>
        <v>#N/A</v>
      </c>
      <c r="O6" s="149" t="e">
        <f>VLOOKUP(A6,saisie!B$5:W$44,15,0)</f>
        <v>#N/A</v>
      </c>
      <c r="P6" s="149" t="e">
        <f>VLOOKUP(A6,saisie!B$5:W$44,16,0)</f>
        <v>#N/A</v>
      </c>
      <c r="Q6" s="150" t="e">
        <f t="shared" si="2"/>
        <v>#N/A</v>
      </c>
      <c r="R6" s="87" t="e">
        <f>VLOOKUP(A6,saisie!B$5:W$44,18,0)</f>
        <v>#N/A</v>
      </c>
      <c r="S6" s="151" t="e">
        <f t="shared" si="3"/>
        <v>#N/A</v>
      </c>
      <c r="T6" s="88" t="e">
        <f>VLOOKUP(A6,saisie!B$5:W$44,20,0)</f>
        <v>#N/A</v>
      </c>
    </row>
    <row r="7" spans="1:26" s="89" customFormat="1" ht="47.1" customHeight="1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.1" customHeight="1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/>
  <cols>
    <col min="1" max="1" width="6.875" style="1" customWidth="1"/>
    <col min="2" max="2" width="20.625" style="1" customWidth="1"/>
    <col min="3" max="5" width="9.375" style="1" customWidth="1"/>
    <col min="6" max="6" width="6.625" style="1" customWidth="1"/>
    <col min="7" max="7" width="20.625" style="1" customWidth="1"/>
    <col min="8" max="10" width="9.375" style="1" customWidth="1"/>
    <col min="11" max="11" width="6.625" style="1" customWidth="1"/>
    <col min="12" max="12" width="20.625" style="1" customWidth="1"/>
    <col min="13" max="15" width="9.375" style="1" customWidth="1"/>
    <col min="16" max="16" width="6.625" style="1" customWidth="1"/>
    <col min="17" max="17" width="20.625" style="1" customWidth="1"/>
    <col min="18" max="20" width="9.375" style="1" customWidth="1"/>
    <col min="21" max="16384" width="6.875" style="1"/>
  </cols>
  <sheetData>
    <row r="1" spans="1:22" ht="39.950000000000003" customHeight="1">
      <c r="A1" s="17"/>
      <c r="B1" s="220" t="str">
        <f>CONCATENATE(INFO!B7,"    ",INFO!B9)</f>
        <v>PISTOLET    POITOU-CHARENTES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>
      <c r="A4" s="32"/>
      <c r="B4" s="152" t="s">
        <v>1</v>
      </c>
      <c r="C4" s="218" t="str">
        <f>'M Q'!B5</f>
        <v>TS Rochefortais</v>
      </c>
      <c r="D4" s="219"/>
      <c r="E4" s="153">
        <f>'M Q'!S5</f>
        <v>439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>
      <c r="A6" s="31"/>
      <c r="B6" s="159" t="str">
        <f>'M Q'!D5</f>
        <v>MERCIER Rémy</v>
      </c>
      <c r="C6" s="160">
        <f>'M Q'!E5</f>
        <v>76</v>
      </c>
      <c r="D6" s="161">
        <f>'M Q'!F5</f>
        <v>64</v>
      </c>
      <c r="E6" s="159">
        <f>SUM(C6:D6)</f>
        <v>140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>
      <c r="A7" s="31"/>
      <c r="B7" s="162" t="str">
        <f>'M Q'!I5</f>
        <v>MENDES Satine</v>
      </c>
      <c r="C7" s="163">
        <f>'M Q'!J5</f>
        <v>80</v>
      </c>
      <c r="D7" s="164">
        <f>'M Q'!K5</f>
        <v>68</v>
      </c>
      <c r="E7" s="162">
        <f>SUM(C7:D7)</f>
        <v>148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>
      <c r="A8" s="31"/>
      <c r="B8" s="165" t="str">
        <f>'M Q'!N5</f>
        <v>ROUSSEAU Juliette</v>
      </c>
      <c r="C8" s="166">
        <f>'M Q'!O5</f>
        <v>80</v>
      </c>
      <c r="D8" s="167">
        <f>'M Q'!P5</f>
        <v>71</v>
      </c>
      <c r="E8" s="165">
        <f>SUM(C8:D8)</f>
        <v>151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>
      <c r="A10" s="34"/>
      <c r="B10" s="152" t="s">
        <v>2</v>
      </c>
      <c r="C10" s="218" t="e">
        <f>'M Q'!B6</f>
        <v>#N/A</v>
      </c>
      <c r="D10" s="219"/>
      <c r="E10" s="153" t="e">
        <f>'M Q'!S6</f>
        <v>#N/A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>
      <c r="A12" s="31"/>
      <c r="B12" s="159" t="e">
        <f>'M Q'!D6</f>
        <v>#N/A</v>
      </c>
      <c r="C12" s="160" t="e">
        <f>'M Q'!E6</f>
        <v>#N/A</v>
      </c>
      <c r="D12" s="161" t="e">
        <f>'M Q'!F6</f>
        <v>#N/A</v>
      </c>
      <c r="E12" s="159" t="e">
        <f>SUM(C12:D12)</f>
        <v>#N/A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>
      <c r="A13" s="31"/>
      <c r="B13" s="162" t="e">
        <f>'M Q'!I6</f>
        <v>#N/A</v>
      </c>
      <c r="C13" s="163" t="e">
        <f>'M Q'!J6</f>
        <v>#N/A</v>
      </c>
      <c r="D13" s="164" t="e">
        <f>'M Q'!K6</f>
        <v>#N/A</v>
      </c>
      <c r="E13" s="162" t="e">
        <f>SUM(C13:D13)</f>
        <v>#N/A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>
      <c r="A14" s="31"/>
      <c r="B14" s="165" t="e">
        <f>'M Q'!N6</f>
        <v>#N/A</v>
      </c>
      <c r="C14" s="166" t="e">
        <f>'M Q'!O6</f>
        <v>#N/A</v>
      </c>
      <c r="D14" s="167" t="e">
        <f>'M Q'!P6</f>
        <v>#N/A</v>
      </c>
      <c r="E14" s="165" t="e">
        <f>SUM(C14:D14)</f>
        <v>#N/A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/>
  </sheetData>
  <sheetProtection password="CF6D" sheet="1" objects="1" scenarios="1" formatColumns="0" selectLockedCells="1"/>
  <mergeCells count="18">
    <mergeCell ref="H4:I4"/>
    <mergeCell ref="R4:S4"/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109"/>
  <sheetViews>
    <sheetView showGridLines="0" topLeftCell="D1" zoomScale="95" zoomScaleNormal="95" zoomScaleSheetLayoutView="75" zoomScalePageLayoutView="95" workbookViewId="0">
      <pane ySplit="2" topLeftCell="A97" activePane="bottomLeft" state="frozenSplit"/>
      <selection sqref="A1:C1"/>
      <selection pane="bottomLeft" activeCell="L102" sqref="L102"/>
    </sheetView>
  </sheetViews>
  <sheetFormatPr baseColWidth="10" defaultColWidth="8.125" defaultRowHeight="27.95" customHeight="1" outlineLevelRow="2"/>
  <cols>
    <col min="1" max="1" width="8.125" style="25" customWidth="1"/>
    <col min="2" max="2" width="10.625" style="25" customWidth="1"/>
    <col min="3" max="4" width="8.125" style="25" customWidth="1"/>
    <col min="5" max="6" width="6.625" style="25" customWidth="1"/>
    <col min="7" max="8" width="8.125" style="25" customWidth="1"/>
    <col min="9" max="9" width="10.625" style="25" customWidth="1"/>
    <col min="10" max="11" width="8.125" style="25" customWidth="1"/>
    <col min="12" max="12" width="10.625" style="25" customWidth="1"/>
    <col min="13" max="14" width="8.125" style="25" customWidth="1"/>
    <col min="15" max="16" width="6.625" style="25" customWidth="1"/>
    <col min="17" max="18" width="8.125" style="25" customWidth="1"/>
    <col min="19" max="19" width="10.625" style="25" customWidth="1"/>
    <col min="20" max="16384" width="8.125" style="25"/>
  </cols>
  <sheetData>
    <row r="1" spans="1:22" ht="50.1" customHeight="1">
      <c r="A1" s="222" t="str">
        <f>INFO!B7</f>
        <v>PISTOLET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7.95" customHeight="1" outlineLevel="1" thickBot="1">
      <c r="B4" s="240" t="str">
        <f>'Clb Q'!C4</f>
        <v>TS Rochefortais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1.95" customHeight="1" outlineLevel="2">
      <c r="B5" s="237" t="str">
        <f>'Clb Q'!B6</f>
        <v>MERCIER Rémy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1.95" customHeight="1" outlineLevel="2">
      <c r="B6" s="237" t="str">
        <f>'Clb Q'!B7</f>
        <v>MENDES Satine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1.95" customHeight="1" outlineLevel="2" thickBot="1">
      <c r="B7" s="237" t="str">
        <f>'Clb Q'!B8</f>
        <v>ROUSSEAU Juliette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1.95" customHeight="1" outlineLevel="1">
      <c r="A8" s="29">
        <f>IF(D8="","",IF(D8&gt;1,1,0))</f>
        <v>1</v>
      </c>
      <c r="B8" s="226">
        <f>IF(D8="","",SUM(A8:A12))</f>
        <v>1</v>
      </c>
      <c r="C8" s="235"/>
      <c r="D8" s="78">
        <v>3</v>
      </c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1.95" customHeight="1" outlineLevel="1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1.95" customHeight="1" outlineLevel="1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1.95" customHeight="1" outlineLevel="1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1.95" customHeight="1" outlineLevel="1" thickBot="1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5.95" customHeight="1" outlineLevel="1" thickBot="1">
      <c r="J13" s="28"/>
      <c r="K13" s="28"/>
      <c r="U13" s="30"/>
    </row>
    <row r="14" spans="1:22" s="38" customFormat="1" ht="27.95" customHeight="1" outlineLevel="1" thickBot="1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1.95" customHeight="1" outlineLevel="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/>
      </c>
      <c r="R15" s="238"/>
      <c r="S15" s="239"/>
      <c r="U15" s="43"/>
    </row>
    <row r="16" spans="1:22" s="36" customFormat="1" ht="21.95" customHeight="1" outlineLevel="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/>
      </c>
      <c r="R16" s="238"/>
      <c r="S16" s="239"/>
      <c r="U16" s="43"/>
    </row>
    <row r="17" spans="1:21" s="36" customFormat="1" ht="21.95" customHeight="1" outlineLevel="2" thickBot="1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/>
      </c>
      <c r="R17" s="238"/>
      <c r="S17" s="239"/>
      <c r="U17" s="43"/>
    </row>
    <row r="18" spans="1:21" ht="21.95" customHeight="1" outlineLevel="1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1.95" customHeight="1" outlineLevel="1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1.95" customHeight="1" outlineLevel="1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1.95" customHeight="1" outlineLevel="1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1.95" customHeight="1" outlineLevel="1" thickBot="1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7.95" customHeight="1" outlineLevel="1" thickBot="1">
      <c r="B25" s="240" t="str">
        <f>'Clb Q'!C16</f>
        <v/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1.95" customHeight="1" outlineLevel="2">
      <c r="B26" s="237" t="str">
        <f>'Clb Q'!B18</f>
        <v/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1.95" customHeight="1" outlineLevel="2">
      <c r="B27" s="237" t="str">
        <f>'Clb Q'!B19</f>
        <v/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1.95" customHeight="1" outlineLevel="2" thickBot="1">
      <c r="B28" s="237" t="str">
        <f>'Clb Q'!B20</f>
        <v/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1.95" customHeight="1" outlineLevel="1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1.95" customHeight="1" outlineLevel="1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1.95" customHeight="1" outlineLevel="1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1.95" customHeight="1" outlineLevel="1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1.95" customHeight="1" outlineLevel="1" thickBot="1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7.95" customHeight="1" outlineLevel="1" thickBot="1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e">
        <f>'Clb Q'!C10</f>
        <v>#N/A</v>
      </c>
      <c r="R36" s="241"/>
      <c r="S36" s="242"/>
      <c r="U36" s="42"/>
    </row>
    <row r="37" spans="1:21" s="36" customFormat="1" ht="21.95" customHeight="1" outlineLevel="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e">
        <f>'Clb Q'!B12</f>
        <v>#N/A</v>
      </c>
      <c r="R37" s="238"/>
      <c r="S37" s="239"/>
      <c r="U37" s="43"/>
    </row>
    <row r="38" spans="1:21" s="36" customFormat="1" ht="21.95" customHeight="1" outlineLevel="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e">
        <f>'Clb Q'!B13</f>
        <v>#N/A</v>
      </c>
      <c r="R38" s="238"/>
      <c r="S38" s="239"/>
      <c r="U38" s="43"/>
    </row>
    <row r="39" spans="1:21" s="36" customFormat="1" ht="21.95" customHeight="1" outlineLevel="2" thickBot="1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e">
        <f>'Clb Q'!B14</f>
        <v>#N/A</v>
      </c>
      <c r="R39" s="238"/>
      <c r="S39" s="239"/>
      <c r="U39" s="43"/>
    </row>
    <row r="40" spans="1:21" ht="21.95" customHeight="1" outlineLevel="1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1.95" customHeight="1" outlineLevel="1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1.95" customHeight="1" outlineLevel="1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1.95" customHeight="1" outlineLevel="1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1.95" customHeight="1" outlineLevel="1" thickBot="1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7.95" customHeight="1" thickBot="1">
      <c r="B46" s="265" t="str">
        <f>IF(G4="",B4,IF(B8="","",IF(B8&gt;2,B4,IF(H8&gt;2,G4,""))))</f>
        <v>TS Rochefortais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/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1.95" customHeight="1" outlineLevel="1">
      <c r="B47" s="232" t="str">
        <f>IF(G4="",B5,IF(B8="","",IF(B8&gt;2,B5,IF(H8&gt;2,G5,""))))</f>
        <v>MERCIER Rémy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/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1.95" customHeight="1" outlineLevel="1">
      <c r="B48" s="232" t="str">
        <f>IF(G4="",B6,IF(B8="","",IF(B8&gt;2,B6,IF(H8&gt;2,G6,""))))</f>
        <v>MENDES Satine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/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1.95" customHeight="1" outlineLevel="1" thickBot="1">
      <c r="B49" s="232" t="str">
        <f>IF(G4="",B7,IF(B8="","",IF(B8&gt;2,B7,IF(H8&gt;2,G7,""))))</f>
        <v>ROUSSEAU Juliette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/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1.95" customHeight="1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1.95" customHeight="1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1.95" customHeight="1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1.95" customHeight="1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1.95" customHeight="1" thickBot="1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7.95" customHeight="1" thickBot="1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e">
        <f>IF(L36="",Q36,IF(L40="","",IF(L40&gt;2,L36,IF(R40&gt;2,Q36,""))))</f>
        <v>#N/A</v>
      </c>
      <c r="R56" s="266"/>
      <c r="S56" s="267"/>
      <c r="U56" s="42"/>
    </row>
    <row r="57" spans="1:21" s="36" customFormat="1" ht="21.95" customHeight="1" outlineLevel="1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e">
        <f>IF(L36="",Q37,IF(L40="","",IF(L40&gt;2,L37,IF(R40&gt;2,Q37,""))))</f>
        <v>#N/A</v>
      </c>
      <c r="R57" s="233"/>
      <c r="S57" s="234"/>
      <c r="U57" s="43"/>
    </row>
    <row r="58" spans="1:21" s="36" customFormat="1" ht="21.95" customHeight="1" outlineLevel="1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e">
        <f>IF(L36="",Q38,IF(L40="","",IF(L40&gt;2,L38,IF(R40&gt;2,Q38,""))))</f>
        <v>#N/A</v>
      </c>
      <c r="R58" s="233"/>
      <c r="S58" s="234"/>
      <c r="U58" s="43"/>
    </row>
    <row r="59" spans="1:21" s="36" customFormat="1" ht="21.95" customHeight="1" outlineLevel="1" thickBot="1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e">
        <f>IF(L36="",Q39,IF(L40="","",IF(L40&gt;2,L39,IF(R40&gt;2,Q39,""))))</f>
        <v>#N/A</v>
      </c>
      <c r="R59" s="233"/>
      <c r="S59" s="234"/>
      <c r="U59" s="43"/>
    </row>
    <row r="60" spans="1:21" ht="21.95" customHeight="1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 t="str">
        <f>IF(N60="","",IF(N60&gt;1,1,0))</f>
        <v/>
      </c>
      <c r="L60" s="226" t="str">
        <f>IF(N60="","",SUM(K60:K64))</f>
        <v/>
      </c>
      <c r="M60" s="235"/>
      <c r="N60" s="78"/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1.95" customHeight="1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 t="str">
        <f>IF(N61="","",IF(N61&gt;1,1,0))</f>
        <v/>
      </c>
      <c r="L61" s="228"/>
      <c r="M61" s="236"/>
      <c r="N61" s="79"/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1.95" customHeight="1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 t="str">
        <f>IF(N62="","",IF(N62&gt;1,1,0))</f>
        <v/>
      </c>
      <c r="L62" s="228"/>
      <c r="M62" s="236"/>
      <c r="N62" s="79"/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1.95" customHeight="1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1.95" customHeight="1" thickBot="1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49.95" hidden="1" customHeight="1" outlineLevel="1">
      <c r="J65" s="30"/>
    </row>
    <row r="66" spans="1:21" ht="60" customHeight="1" collapsed="1" thickBot="1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7.95" customHeight="1" thickBot="1">
      <c r="B67" s="246" t="str">
        <f>IF(G46="",B46,IF(B50="","",IF(H50="","",IF(B50&gt;2,B46,IF(H50&gt;2,G46,"")))))</f>
        <v>TS Rochefortais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/>
      </c>
      <c r="M67" s="247"/>
      <c r="N67" s="248"/>
      <c r="O67" s="249" t="s">
        <v>11</v>
      </c>
      <c r="P67" s="250"/>
      <c r="Q67" s="246" t="e">
        <f>IF(L56="",Q56,IF(L60="","",IF(R60="","",IF(L60&gt;2,L56,IF(R60&gt;2,Q56,"")))))</f>
        <v>#N/A</v>
      </c>
      <c r="R67" s="247"/>
      <c r="S67" s="248"/>
    </row>
    <row r="68" spans="1:21" s="36" customFormat="1" ht="21.95" customHeight="1" outlineLevel="1">
      <c r="B68" s="243" t="str">
        <f>IF(G46="",B47,IF(B50="","",IF(H50="","",IF(B50&gt;2,B47,IF(H50&gt;2,G47,"")))))</f>
        <v>MERCIER Rémy</v>
      </c>
      <c r="C68" s="244"/>
      <c r="D68" s="245"/>
      <c r="E68" s="130">
        <v>3</v>
      </c>
      <c r="F68" s="131">
        <v>4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/>
      </c>
      <c r="M68" s="244"/>
      <c r="N68" s="245"/>
      <c r="O68" s="132">
        <v>13</v>
      </c>
      <c r="P68" s="133">
        <v>14</v>
      </c>
      <c r="Q68" s="243" t="e">
        <f>IF(L56="",Q57,IF(L60="","",IF(R60="","",IF(L60&gt;2,L57,IF(R60&gt;2,Q57,"")))))</f>
        <v>#N/A</v>
      </c>
      <c r="R68" s="244"/>
      <c r="S68" s="245"/>
    </row>
    <row r="69" spans="1:21" s="36" customFormat="1" ht="21.95" customHeight="1" outlineLevel="1">
      <c r="B69" s="243" t="str">
        <f>IF(G46="",B48,IF(B50="","",IF(H50="","",IF(B50&gt;2,B48,IF(H50&gt;2,G48,"")))))</f>
        <v>MENDES Satine</v>
      </c>
      <c r="C69" s="244"/>
      <c r="D69" s="245"/>
      <c r="E69" s="130">
        <v>5</v>
      </c>
      <c r="F69" s="131">
        <v>6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/>
      </c>
      <c r="M69" s="244"/>
      <c r="N69" s="245"/>
      <c r="O69" s="132">
        <v>15</v>
      </c>
      <c r="P69" s="133">
        <v>16</v>
      </c>
      <c r="Q69" s="243" t="e">
        <f>IF(L56="",Q58,IF(L60="","",IF(R60="","",IF(L60&gt;2,L58,IF(R60&gt;2,Q58,"")))))</f>
        <v>#N/A</v>
      </c>
      <c r="R69" s="244"/>
      <c r="S69" s="245"/>
    </row>
    <row r="70" spans="1:21" s="36" customFormat="1" ht="21.95" customHeight="1" outlineLevel="1" thickBot="1">
      <c r="B70" s="243" t="str">
        <f>IF(G46="",B49,IF(B50="","",IF(H50="","",IF(B50&gt;2,B49,IF(H50&gt;2,G49,"")))))</f>
        <v>ROUSSEAU Juliette</v>
      </c>
      <c r="C70" s="244"/>
      <c r="D70" s="245"/>
      <c r="E70" s="130">
        <v>7</v>
      </c>
      <c r="F70" s="131">
        <v>8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/>
      </c>
      <c r="M70" s="244"/>
      <c r="N70" s="245"/>
      <c r="O70" s="132">
        <v>17</v>
      </c>
      <c r="P70" s="133">
        <v>18</v>
      </c>
      <c r="Q70" s="243" t="e">
        <f>IF(L56="",Q59,IF(L60="","",IF(R60="","",IF(L60&gt;2,L59,IF(R60&gt;2,Q59,"")))))</f>
        <v>#N/A</v>
      </c>
      <c r="R70" s="244"/>
      <c r="S70" s="245"/>
    </row>
    <row r="71" spans="1:21" ht="21.95" customHeight="1">
      <c r="A71" s="29" t="str">
        <f>IF(D71="","",IF(D71&gt;1,1,0))</f>
        <v/>
      </c>
      <c r="B71" s="226" t="str">
        <f>IF(D71="","",SUM(A71:A77))</f>
        <v/>
      </c>
      <c r="C71" s="235"/>
      <c r="D71" s="78"/>
      <c r="E71" s="257"/>
      <c r="F71" s="258"/>
      <c r="G71" s="78"/>
      <c r="H71" s="225" t="str">
        <f>IF(G71="","",SUM(J71:J77))</f>
        <v/>
      </c>
      <c r="I71" s="226"/>
      <c r="J71" s="41" t="str">
        <f>IF(G71="","",IF(G71&gt;1,1,0))</f>
        <v/>
      </c>
      <c r="K71" s="44" t="str">
        <f>IF(N71="","",IF(N71&gt;1,1,0))</f>
        <v/>
      </c>
      <c r="L71" s="226" t="str">
        <f>IF(N71="","",SUM(K71:K77))</f>
        <v/>
      </c>
      <c r="M71" s="235"/>
      <c r="N71" s="78"/>
      <c r="O71" s="257"/>
      <c r="P71" s="258"/>
      <c r="Q71" s="78"/>
      <c r="R71" s="225" t="str">
        <f>IF(Q71="","",SUM(T71:T77))</f>
        <v/>
      </c>
      <c r="S71" s="226"/>
      <c r="T71" s="41" t="str">
        <f>IF(Q71="","",IF(Q71&gt;1,1,0))</f>
        <v/>
      </c>
      <c r="U71" s="30"/>
    </row>
    <row r="72" spans="1:21" ht="21.95" customHeight="1">
      <c r="A72" s="29" t="str">
        <f t="shared" ref="A72:A77" si="0">IF(D72="","",IF(D72&gt;1,1,0))</f>
        <v/>
      </c>
      <c r="B72" s="228"/>
      <c r="C72" s="236"/>
      <c r="D72" s="79"/>
      <c r="E72" s="223"/>
      <c r="F72" s="224"/>
      <c r="G72" s="79"/>
      <c r="H72" s="227"/>
      <c r="I72" s="228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28"/>
      <c r="M72" s="236"/>
      <c r="N72" s="79"/>
      <c r="O72" s="223"/>
      <c r="P72" s="224"/>
      <c r="Q72" s="79"/>
      <c r="R72" s="227"/>
      <c r="S72" s="228"/>
      <c r="T72" s="41" t="str">
        <f t="shared" ref="T72:T77" si="3">IF(Q72="","",IF(Q72&gt;1,1,0))</f>
        <v/>
      </c>
      <c r="U72" s="30"/>
    </row>
    <row r="73" spans="1:21" ht="21.95" customHeight="1">
      <c r="A73" s="29" t="str">
        <f t="shared" si="0"/>
        <v/>
      </c>
      <c r="B73" s="228"/>
      <c r="C73" s="236"/>
      <c r="D73" s="79"/>
      <c r="E73" s="223"/>
      <c r="F73" s="224"/>
      <c r="G73" s="79"/>
      <c r="H73" s="227"/>
      <c r="I73" s="228"/>
      <c r="J73" s="41" t="str">
        <f t="shared" si="1"/>
        <v/>
      </c>
      <c r="K73" s="44" t="str">
        <f t="shared" si="2"/>
        <v/>
      </c>
      <c r="L73" s="228"/>
      <c r="M73" s="236"/>
      <c r="N73" s="79"/>
      <c r="O73" s="223"/>
      <c r="P73" s="224"/>
      <c r="Q73" s="79"/>
      <c r="R73" s="227"/>
      <c r="S73" s="228"/>
      <c r="T73" s="41" t="str">
        <f t="shared" si="3"/>
        <v/>
      </c>
      <c r="U73" s="30"/>
    </row>
    <row r="74" spans="1:21" ht="21.95" customHeight="1">
      <c r="A74" s="29" t="str">
        <f t="shared" si="0"/>
        <v/>
      </c>
      <c r="B74" s="228"/>
      <c r="C74" s="236"/>
      <c r="D74" s="79"/>
      <c r="E74" s="223"/>
      <c r="F74" s="224"/>
      <c r="G74" s="79"/>
      <c r="H74" s="227"/>
      <c r="I74" s="228"/>
      <c r="J74" s="41" t="str">
        <f t="shared" si="1"/>
        <v/>
      </c>
      <c r="K74" s="44" t="str">
        <f t="shared" si="2"/>
        <v/>
      </c>
      <c r="L74" s="228"/>
      <c r="M74" s="236"/>
      <c r="N74" s="79"/>
      <c r="O74" s="223"/>
      <c r="P74" s="224"/>
      <c r="Q74" s="79"/>
      <c r="R74" s="227"/>
      <c r="S74" s="228"/>
      <c r="T74" s="41" t="str">
        <f t="shared" si="3"/>
        <v/>
      </c>
      <c r="U74" s="30"/>
    </row>
    <row r="75" spans="1:21" ht="21.95" customHeight="1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 t="str">
        <f t="shared" si="2"/>
        <v/>
      </c>
      <c r="L75" s="228"/>
      <c r="M75" s="236"/>
      <c r="N75" s="79"/>
      <c r="O75" s="223"/>
      <c r="P75" s="224"/>
      <c r="Q75" s="79"/>
      <c r="R75" s="227"/>
      <c r="S75" s="228"/>
      <c r="T75" s="41" t="str">
        <f t="shared" si="3"/>
        <v/>
      </c>
      <c r="U75" s="30"/>
    </row>
    <row r="76" spans="1:21" ht="21.95" customHeight="1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 t="str">
        <f t="shared" si="2"/>
        <v/>
      </c>
      <c r="L76" s="228"/>
      <c r="M76" s="236"/>
      <c r="N76" s="79"/>
      <c r="O76" s="223"/>
      <c r="P76" s="224"/>
      <c r="Q76" s="79"/>
      <c r="R76" s="227"/>
      <c r="S76" s="228"/>
      <c r="T76" s="41" t="str">
        <f t="shared" si="3"/>
        <v/>
      </c>
      <c r="U76" s="30"/>
    </row>
    <row r="77" spans="1:21" ht="21.95" customHeight="1" thickBot="1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80"/>
      <c r="O77" s="223"/>
      <c r="P77" s="224"/>
      <c r="Q77" s="80"/>
      <c r="R77" s="227"/>
      <c r="S77" s="228"/>
      <c r="T77" s="41" t="str">
        <f t="shared" si="3"/>
        <v/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7.95" customHeight="1" thickBot="1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/>
      </c>
      <c r="M80" s="260"/>
      <c r="N80" s="261"/>
      <c r="O80" s="40"/>
      <c r="P80" s="42"/>
      <c r="U80" s="42"/>
    </row>
    <row r="81" spans="6:21" s="36" customFormat="1" ht="21.95" customHeight="1" outlineLevel="1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1.95" customHeight="1" outlineLevel="1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1.95" customHeight="1" outlineLevel="1" thickBot="1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1.95" customHeight="1">
      <c r="F84" s="29" t="str">
        <f>IF(I84="","",IF(I84&gt;1,1,0))</f>
        <v/>
      </c>
      <c r="G84" s="226" t="str">
        <f>IF(I84="","",SUM(F84:F90))</f>
        <v/>
      </c>
      <c r="H84" s="235"/>
      <c r="I84" s="78"/>
      <c r="J84" s="257"/>
      <c r="K84" s="258"/>
      <c r="L84" s="78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1.95" customHeight="1">
      <c r="F85" s="29" t="str">
        <f t="shared" ref="F85:F90" si="4">IF(I85="","",IF(I85&gt;1,1,0))</f>
        <v/>
      </c>
      <c r="G85" s="228"/>
      <c r="H85" s="236"/>
      <c r="I85" s="79"/>
      <c r="J85" s="223"/>
      <c r="K85" s="224"/>
      <c r="L85" s="79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1.95" customHeight="1">
      <c r="F86" s="29" t="str">
        <f t="shared" si="4"/>
        <v/>
      </c>
      <c r="G86" s="228"/>
      <c r="H86" s="236"/>
      <c r="I86" s="79"/>
      <c r="J86" s="223"/>
      <c r="K86" s="224"/>
      <c r="L86" s="79"/>
      <c r="M86" s="227"/>
      <c r="N86" s="228"/>
      <c r="O86" s="41" t="str">
        <f t="shared" si="5"/>
        <v/>
      </c>
      <c r="P86" s="30"/>
      <c r="U86" s="30"/>
    </row>
    <row r="87" spans="6:21" ht="21.95" customHeight="1">
      <c r="F87" s="29" t="str">
        <f t="shared" si="4"/>
        <v/>
      </c>
      <c r="G87" s="228"/>
      <c r="H87" s="236"/>
      <c r="I87" s="79"/>
      <c r="J87" s="223"/>
      <c r="K87" s="224"/>
      <c r="L87" s="79"/>
      <c r="M87" s="227"/>
      <c r="N87" s="228"/>
      <c r="O87" s="41" t="str">
        <f t="shared" si="5"/>
        <v/>
      </c>
      <c r="P87" s="30"/>
      <c r="U87" s="30"/>
    </row>
    <row r="88" spans="6:21" ht="21.95" customHeight="1">
      <c r="F88" s="29" t="str">
        <f t="shared" si="4"/>
        <v/>
      </c>
      <c r="G88" s="228"/>
      <c r="H88" s="236"/>
      <c r="I88" s="79"/>
      <c r="J88" s="223"/>
      <c r="K88" s="224"/>
      <c r="L88" s="79"/>
      <c r="M88" s="227"/>
      <c r="N88" s="228"/>
      <c r="O88" s="41" t="str">
        <f t="shared" si="5"/>
        <v/>
      </c>
      <c r="P88" s="30"/>
      <c r="U88" s="30"/>
    </row>
    <row r="89" spans="6:21" ht="21.95" customHeight="1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1.95" customHeight="1" thickBot="1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7.95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>
      <c r="F94" s="39"/>
      <c r="G94" s="254" t="str">
        <f>IF(G67="",B67,IF(B71="","",IF(H71="","",IF(B71&gt;3,B67,IF(H71&gt;3,G67,"")))))</f>
        <v>TS Rochefortais</v>
      </c>
      <c r="H94" s="255"/>
      <c r="I94" s="256"/>
      <c r="J94" s="249" t="s">
        <v>11</v>
      </c>
      <c r="K94" s="250"/>
      <c r="L94" s="254" t="e">
        <f>IF(L67="",Q67,IF(L71="","",IF(R71="","",IF(L71&gt;3,L67,IF(R71&gt;3,Q67,"")))))</f>
        <v>#N/A</v>
      </c>
      <c r="M94" s="255"/>
      <c r="N94" s="256"/>
      <c r="O94" s="38"/>
    </row>
    <row r="95" spans="6:21" ht="20.100000000000001" customHeight="1" outlineLevel="1">
      <c r="F95" s="35"/>
      <c r="G95" s="251" t="str">
        <f>IF(G67="",B68,IF(B71="","",IF(H71="","",IF(B71&gt;3,B68,IF(H71&gt;3,G68,"")))))</f>
        <v>MERCIER Rémy</v>
      </c>
      <c r="H95" s="252"/>
      <c r="I95" s="253"/>
      <c r="J95" s="136">
        <v>3</v>
      </c>
      <c r="K95" s="137">
        <v>4</v>
      </c>
      <c r="L95" s="251" t="e">
        <f>IF(L67="",Q68,IF(L71="","",IF(R71="","",IF(L71&gt;3,L68,IF(R71&gt;3,Q68,"")))))</f>
        <v>#N/A</v>
      </c>
      <c r="M95" s="252"/>
      <c r="N95" s="253"/>
      <c r="O95" s="36"/>
    </row>
    <row r="96" spans="6:21" ht="20.100000000000001" customHeight="1" outlineLevel="1">
      <c r="F96" s="35"/>
      <c r="G96" s="251" t="str">
        <f>IF(G67="",B69,IF(B71="","",IF(H71="","",IF(B71&gt;3,B69,IF(H71&gt;3,G69,"")))))</f>
        <v>MENDES Satine</v>
      </c>
      <c r="H96" s="252"/>
      <c r="I96" s="253"/>
      <c r="J96" s="136">
        <v>5</v>
      </c>
      <c r="K96" s="137">
        <v>6</v>
      </c>
      <c r="L96" s="251" t="e">
        <f>IF(L67="",Q69,IF(L71="","",IF(R71="","",IF(L71&gt;3,L69,IF(R71&gt;3,Q69,"")))))</f>
        <v>#N/A</v>
      </c>
      <c r="M96" s="252"/>
      <c r="N96" s="253"/>
      <c r="O96" s="36"/>
    </row>
    <row r="97" spans="5:15" ht="20.100000000000001" customHeight="1" outlineLevel="1" thickBot="1">
      <c r="F97" s="35"/>
      <c r="G97" s="251" t="str">
        <f>IF(G67="",B70,IF(B71="","",IF(H71="","",IF(B71&gt;3,B70,IF(H71&gt;3,G70,"")))))</f>
        <v>ROUSSEAU Juliette</v>
      </c>
      <c r="H97" s="252"/>
      <c r="I97" s="253"/>
      <c r="J97" s="136">
        <v>7</v>
      </c>
      <c r="K97" s="137">
        <v>8</v>
      </c>
      <c r="L97" s="251" t="e">
        <f>IF(L67="",Q70,IF(L71="","",IF(R71="","",IF(L71&gt;3,L70,IF(R71&gt;3,Q70,"")))))</f>
        <v>#N/A</v>
      </c>
      <c r="M97" s="252"/>
      <c r="N97" s="253"/>
      <c r="O97" s="36"/>
    </row>
    <row r="98" spans="5:15" ht="21.95" customHeight="1">
      <c r="E98" s="30"/>
      <c r="F98" s="44" t="str">
        <f>IF(I98="","",IF(I98&gt;1,1,0))</f>
        <v/>
      </c>
      <c r="G98" s="226" t="str">
        <f>IF(I98="","",SUM(F98:F104))</f>
        <v/>
      </c>
      <c r="H98" s="235"/>
      <c r="I98" s="78"/>
      <c r="J98" s="257"/>
      <c r="K98" s="258"/>
      <c r="L98" s="78"/>
      <c r="M98" s="225" t="str">
        <f>IF(L98="","",SUM(O98:O104))</f>
        <v/>
      </c>
      <c r="N98" s="226"/>
      <c r="O98" s="41" t="str">
        <f>IF(L98="","",IF(L98&gt;1,1,0))</f>
        <v/>
      </c>
    </row>
    <row r="99" spans="5:15" ht="21.95" customHeight="1">
      <c r="E99" s="30"/>
      <c r="F99" s="44" t="str">
        <f t="shared" ref="F99:F104" si="6">IF(I99="","",IF(I99&gt;1,1,0))</f>
        <v/>
      </c>
      <c r="G99" s="228"/>
      <c r="H99" s="236"/>
      <c r="I99" s="79"/>
      <c r="J99" s="223"/>
      <c r="K99" s="224"/>
      <c r="L99" s="79"/>
      <c r="M99" s="227"/>
      <c r="N99" s="228"/>
      <c r="O99" s="41" t="str">
        <f t="shared" ref="O99:O104" si="7">IF(L99="","",IF(L99&gt;1,1,0))</f>
        <v/>
      </c>
    </row>
    <row r="100" spans="5:15" ht="21.95" customHeight="1">
      <c r="E100" s="30"/>
      <c r="F100" s="44" t="str">
        <f t="shared" si="6"/>
        <v/>
      </c>
      <c r="G100" s="228"/>
      <c r="H100" s="236"/>
      <c r="I100" s="79"/>
      <c r="J100" s="223"/>
      <c r="K100" s="224"/>
      <c r="L100" s="79"/>
      <c r="M100" s="227"/>
      <c r="N100" s="228"/>
      <c r="O100" s="41" t="str">
        <f t="shared" si="7"/>
        <v/>
      </c>
    </row>
    <row r="101" spans="5:15" ht="21.95" customHeight="1">
      <c r="E101" s="30"/>
      <c r="F101" s="44" t="str">
        <f t="shared" si="6"/>
        <v/>
      </c>
      <c r="G101" s="228"/>
      <c r="H101" s="236"/>
      <c r="I101" s="79"/>
      <c r="J101" s="223"/>
      <c r="K101" s="224"/>
      <c r="L101" s="79"/>
      <c r="M101" s="227"/>
      <c r="N101" s="228"/>
      <c r="O101" s="41" t="str">
        <f t="shared" si="7"/>
        <v/>
      </c>
    </row>
    <row r="102" spans="5:15" ht="21.95" customHeight="1">
      <c r="E102" s="30"/>
      <c r="F102" s="44" t="str">
        <f t="shared" si="6"/>
        <v/>
      </c>
      <c r="G102" s="228"/>
      <c r="H102" s="236"/>
      <c r="I102" s="79"/>
      <c r="J102" s="223"/>
      <c r="K102" s="224"/>
      <c r="L102" s="79"/>
      <c r="M102" s="227"/>
      <c r="N102" s="228"/>
      <c r="O102" s="41" t="str">
        <f t="shared" si="7"/>
        <v/>
      </c>
    </row>
    <row r="103" spans="5:15" ht="21.95" customHeight="1">
      <c r="E103" s="30"/>
      <c r="F103" s="44" t="str">
        <f t="shared" si="6"/>
        <v/>
      </c>
      <c r="G103" s="228"/>
      <c r="H103" s="236"/>
      <c r="I103" s="79"/>
      <c r="J103" s="223"/>
      <c r="K103" s="224"/>
      <c r="L103" s="79"/>
      <c r="M103" s="227"/>
      <c r="N103" s="228"/>
      <c r="O103" s="41" t="str">
        <f t="shared" si="7"/>
        <v/>
      </c>
    </row>
    <row r="104" spans="5:15" ht="21.95" customHeight="1" thickBot="1">
      <c r="E104" s="30"/>
      <c r="F104" s="44" t="str">
        <f t="shared" si="6"/>
        <v/>
      </c>
      <c r="G104" s="228"/>
      <c r="H104" s="236"/>
      <c r="I104" s="80"/>
      <c r="J104" s="223"/>
      <c r="K104" s="224"/>
      <c r="L104" s="80"/>
      <c r="M104" s="227"/>
      <c r="N104" s="228"/>
      <c r="O104" s="41" t="str">
        <f t="shared" si="7"/>
        <v/>
      </c>
    </row>
    <row r="105" spans="5:15" ht="27.95" customHeight="1">
      <c r="E105" s="30"/>
    </row>
    <row r="106" spans="5:15" ht="27.95" customHeight="1">
      <c r="E106" s="30"/>
    </row>
    <row r="107" spans="5:15" ht="27.95" customHeight="1">
      <c r="E107" s="30"/>
    </row>
    <row r="108" spans="5:15" ht="27.95" customHeight="1">
      <c r="E108" s="30"/>
    </row>
    <row r="109" spans="5:15" ht="27.95" customHeight="1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625" defaultRowHeight="15.75" outlineLevelCol="1"/>
  <cols>
    <col min="1" max="1" width="10.625" style="97"/>
    <col min="2" max="2" width="50.625" style="97" customWidth="1"/>
    <col min="3" max="3" width="50.625" style="97" hidden="1" customWidth="1" outlineLevel="1"/>
    <col min="4" max="4" width="20.625" style="97" customWidth="1" collapsed="1"/>
    <col min="5" max="5" width="12.5" style="97" customWidth="1"/>
    <col min="6" max="6" width="6" style="97" hidden="1" customWidth="1"/>
    <col min="7" max="7" width="5.625" style="97" customWidth="1"/>
    <col min="8" max="8" width="8.62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375" style="97" hidden="1" customWidth="1" outlineLevel="1"/>
    <col min="14" max="14" width="10.625" style="97" collapsed="1"/>
    <col min="15" max="15" width="10.625" style="97"/>
    <col min="16" max="16" width="2.5" style="97" customWidth="1"/>
    <col min="17" max="16384" width="10.625" style="97"/>
  </cols>
  <sheetData>
    <row r="1" spans="1:18" ht="30" customHeight="1">
      <c r="A1" s="279" t="str">
        <f>CONCATENATE("PALMARES ",INFO!C6,"","CHAMPIONNAT DE FRANCE DES CLUBSECOLE DE TIR")</f>
        <v>PALMARES CHAMPIONNAT DE FRANCE DES CLUBSECOLE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1" t="str">
        <f>CONCATENATE(INFO!B7," - ",INFO!B9)</f>
        <v>PISTOLET - POITOU-CHARENTES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>
      <c r="A7" s="54">
        <v>1</v>
      </c>
      <c r="B7" s="55" t="str">
        <f>IF(A7="","",IF(P.F.!G98&gt;3,P.F.!G94,IF(P.F.!M98&gt;3,P.F.!L94,"")))</f>
        <v>TS Rochefortais</v>
      </c>
      <c r="C7" s="55"/>
      <c r="D7" s="57" t="str">
        <f>IF(A7="","",VLOOKUP(B7,'M Q'!B$5:T$20,2,0))</f>
        <v>17/17/160</v>
      </c>
      <c r="E7" s="182">
        <f>IF(A7="","",VLOOKUP(B7,'M Q'!B$5:T$20,18,0))</f>
        <v>439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>
      <c r="A8" s="54" t="str">
        <f>IF(INFO!B8&gt;1,2,"")</f>
        <v/>
      </c>
      <c r="B8" s="55" t="str">
        <f>IF(A8="","",IF(P.F.!G98&gt;3,P.F.!L94,IF(P.F.!M98&gt;3,P.F.!G94,"")))</f>
        <v/>
      </c>
      <c r="C8" s="55"/>
      <c r="D8" s="57" t="str">
        <f>IF(A8="","",VLOOKUP(B8,'M Q'!B$5:T$20,2,0))</f>
        <v/>
      </c>
      <c r="E8" s="182" t="str">
        <f>IF(A8="","",VLOOKUP(B8,'M Q'!B$5:T$20,18,0))</f>
        <v/>
      </c>
      <c r="F8" s="75" t="str">
        <f>IF(A8="","",VLOOKUP(B8,'M Q'!B$5:T$20,19,0))</f>
        <v/>
      </c>
      <c r="G8" s="283"/>
      <c r="H8" s="19"/>
    </row>
    <row r="9" spans="1:18" s="100" customFormat="1" ht="26.1" customHeight="1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6.1" customHeight="1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439.00000020300001</v>
      </c>
      <c r="K15" s="106">
        <f>VLOOKUP(L15,saisie!C$5:W$44,19,0)</f>
        <v>0</v>
      </c>
      <c r="L15" s="106" t="str">
        <f>IF(P.F.!D8="","",IF(P.F.!B8&gt;2,P.F.!G4,IF(P.F.!H8&gt;2,P.F.!B4,"")))</f>
        <v>TS Rochefortais</v>
      </c>
      <c r="M15" s="107" t="str">
        <f>VLOOKUP(L15,saisie!C$5:W$44,2,0)</f>
        <v>17/17/160</v>
      </c>
      <c r="N15" s="105"/>
      <c r="O15" s="105"/>
      <c r="P15" s="105"/>
    </row>
    <row r="16" spans="1:18" s="100" customFormat="1" ht="26.1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3.25"/>
    <row r="132" s="101" customFormat="1" ht="23.25"/>
    <row r="133" s="101" customFormat="1" ht="23.25"/>
    <row r="134" s="101" customFormat="1" ht="23.25"/>
    <row r="135" s="101" customFormat="1" ht="23.25"/>
    <row r="136" s="101" customFormat="1" ht="23.25"/>
    <row r="137" s="101" customFormat="1" ht="23.25"/>
    <row r="138" s="101" customFormat="1" ht="23.25"/>
    <row r="139" s="101" customFormat="1" ht="23.25"/>
    <row r="140" s="101" customFormat="1" ht="23.25"/>
    <row r="141" s="101" customFormat="1" ht="23.25"/>
    <row r="142" s="101" customFormat="1" ht="23.25"/>
    <row r="143" s="101" customFormat="1" ht="23.25"/>
    <row r="144" s="101" customFormat="1" ht="23.25"/>
    <row r="145" s="101" customFormat="1" ht="23.25"/>
    <row r="146" s="101" customFormat="1" ht="23.25"/>
    <row r="147" s="101" customFormat="1" ht="23.25"/>
    <row r="148" s="101" customFormat="1" ht="23.25"/>
    <row r="149" s="101" customFormat="1" ht="23.25"/>
    <row r="150" s="101" customFormat="1" ht="23.25"/>
    <row r="151" s="101" customFormat="1" ht="23.25"/>
    <row r="152" s="101" customFormat="1" ht="23.25"/>
    <row r="153" s="101" customFormat="1" ht="23.25"/>
    <row r="154" s="101" customFormat="1" ht="23.25"/>
    <row r="155" s="101" customFormat="1" ht="23.25"/>
    <row r="156" s="101" customFormat="1" ht="23.25"/>
    <row r="157" s="101" customFormat="1" ht="23.25"/>
    <row r="158" s="101" customFormat="1" ht="23.25"/>
    <row r="159" s="101" customFormat="1" ht="23.2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Utilisateur</cp:lastModifiedBy>
  <cp:lastPrinted>2014-10-14T08:39:11Z</cp:lastPrinted>
  <dcterms:created xsi:type="dcterms:W3CDTF">2004-11-19T11:01:00Z</dcterms:created>
  <dcterms:modified xsi:type="dcterms:W3CDTF">2019-01-21T09:55:33Z</dcterms:modified>
</cp:coreProperties>
</file>